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Прогноз на 2023-2025г." sheetId="1" r:id="rId1"/>
    <sheet name="Лист1" sheetId="2" state="hidden" r:id="rId2"/>
    <sheet name="Лист 3" sheetId="3" state="hidden" r:id="rId3"/>
    <sheet name="Cond_2p" sheetId="4" state="hidden" r:id="rId4"/>
    <sheet name="Cond_3p" sheetId="5" state="hidden" r:id="rId5"/>
    <sheet name="Subjects" sheetId="6" state="hidden" r:id="rId6"/>
  </sheets>
  <definedNames>
    <definedName name="_xlnm.Print_Titles" localSheetId="0">'Прогноз на 2023-2025г.'!$5:$8</definedName>
    <definedName name="_xlnm.Print_Area" localSheetId="3">'Cond_2p'!$A:$IV</definedName>
    <definedName name="_xlnm.Print_Area" localSheetId="0">'Прогноз на 2023-2025г.'!$A$1:$L$137</definedName>
  </definedNames>
  <calcPr fullCalcOnLoad="1"/>
</workbook>
</file>

<file path=xl/sharedStrings.xml><?xml version="1.0" encoding="utf-8"?>
<sst xmlns="http://schemas.openxmlformats.org/spreadsheetml/2006/main" count="2899" uniqueCount="971">
  <si>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</si>
  <si>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</si>
  <si>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</si>
  <si>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</si>
  <si>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</si>
  <si>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</si>
  <si>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</si>
  <si>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</si>
  <si>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</si>
  <si>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</si>
  <si>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</si>
  <si>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</si>
  <si>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</si>
  <si>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</si>
  <si>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</si>
  <si>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</si>
  <si>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</si>
  <si>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</si>
  <si>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</si>
  <si>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</si>
  <si>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</si>
  <si>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</si>
  <si>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</si>
  <si>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</si>
  <si>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</si>
  <si>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</si>
  <si>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</si>
  <si>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</si>
  <si>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</si>
  <si>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</si>
  <si>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</si>
  <si>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</si>
  <si>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</si>
  <si>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</si>
  <si>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</si>
  <si>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</si>
  <si>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</si>
  <si>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</si>
  <si>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</si>
  <si>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</si>
  <si>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</si>
  <si>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</si>
  <si>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</si>
  <si>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</si>
  <si>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</si>
  <si>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</si>
  <si>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</si>
  <si>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</si>
  <si>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</si>
  <si>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</si>
  <si>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</si>
  <si>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</si>
  <si>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</si>
  <si>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</si>
  <si>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</si>
  <si>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</si>
  <si>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</si>
  <si>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</si>
  <si>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</si>
  <si>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</si>
  <si>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</si>
  <si>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</si>
  <si>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</si>
  <si>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</si>
  <si>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</si>
  <si>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</si>
  <si>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</si>
  <si>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</si>
  <si>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</si>
  <si>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</si>
  <si>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</si>
  <si>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</si>
  <si>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</si>
  <si>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</si>
  <si>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</si>
  <si>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</si>
  <si>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</si>
  <si>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</si>
  <si>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</si>
  <si>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</si>
  <si>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</si>
  <si>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</si>
  <si>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</si>
  <si>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</si>
  <si>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</si>
  <si>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</si>
  <si>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</si>
  <si>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</si>
  <si>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</si>
  <si>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рублей</t>
  </si>
  <si>
    <t>Величина прожиточного минимума в среднем на душу населения в месяц</t>
  </si>
  <si>
    <t>Молоко</t>
  </si>
  <si>
    <t xml:space="preserve">  в том числе по отраслям экономики</t>
  </si>
  <si>
    <t>VIII. Инвестиции</t>
  </si>
  <si>
    <t>Объем инвестиций (в основной капитал) за счет всех источников финансирования - всего</t>
  </si>
  <si>
    <t>700</t>
  </si>
  <si>
    <t>1</t>
  </si>
  <si>
    <t>Из общего объема инвестиций:</t>
  </si>
  <si>
    <t xml:space="preserve">          промышленность</t>
  </si>
  <si>
    <t>в том числе по отраслям</t>
  </si>
  <si>
    <t>пищевая промышленность</t>
  </si>
  <si>
    <t>прочие отрасли промышленности</t>
  </si>
  <si>
    <t>19700</t>
  </si>
  <si>
    <t xml:space="preserve">      сельское хозяйство</t>
  </si>
  <si>
    <t xml:space="preserve">      лесное хозяйство</t>
  </si>
  <si>
    <t>30000</t>
  </si>
  <si>
    <t xml:space="preserve">      строительство</t>
  </si>
  <si>
    <t xml:space="preserve">      транспорт</t>
  </si>
  <si>
    <t xml:space="preserve">      связь</t>
  </si>
  <si>
    <t xml:space="preserve">      торговля и общественное питание, оптовая торговля продукцией производственно-технического назначения</t>
  </si>
  <si>
    <t xml:space="preserve">       жилищно-коммунальное хозяйство</t>
  </si>
  <si>
    <t>90000</t>
  </si>
  <si>
    <t>в т.ч</t>
  </si>
  <si>
    <t xml:space="preserve">               жилищное хозяйство</t>
  </si>
  <si>
    <t>90100</t>
  </si>
  <si>
    <t xml:space="preserve">               коммунальное хозяйство</t>
  </si>
  <si>
    <t>90200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</si>
  <si>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</si>
  <si>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</si>
  <si>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 xml:space="preserve">      наука и научное обслуживание</t>
  </si>
  <si>
    <t xml:space="preserve">      культура и искусство</t>
  </si>
  <si>
    <t xml:space="preserve">      другие отрасли</t>
  </si>
  <si>
    <t>00300</t>
  </si>
  <si>
    <t>Инвестиции в основной капитал по источникам финансирования:</t>
  </si>
  <si>
    <t xml:space="preserve">   Ссобственные средства предприятий</t>
  </si>
  <si>
    <t>6</t>
  </si>
  <si>
    <t xml:space="preserve">            из них:</t>
  </si>
  <si>
    <t xml:space="preserve">       прибыль</t>
  </si>
  <si>
    <t>7</t>
  </si>
  <si>
    <t xml:space="preserve">       амортизация</t>
  </si>
  <si>
    <t>8</t>
  </si>
  <si>
    <t xml:space="preserve">   Привлеченные средства</t>
  </si>
  <si>
    <t>2</t>
  </si>
  <si>
    <t xml:space="preserve">        кредиты банков</t>
  </si>
  <si>
    <t xml:space="preserve">         в том числе кредиты иностранных банков</t>
  </si>
  <si>
    <t>3</t>
  </si>
  <si>
    <t xml:space="preserve">       заемные средства других организаций</t>
  </si>
  <si>
    <t>4</t>
  </si>
  <si>
    <t xml:space="preserve">       бюджетные средства</t>
  </si>
  <si>
    <t>21</t>
  </si>
  <si>
    <t xml:space="preserve">        в том числе:</t>
  </si>
  <si>
    <t xml:space="preserve">          из федерального бюджета</t>
  </si>
  <si>
    <t>19</t>
  </si>
  <si>
    <t xml:space="preserve">          из него по федеральной адресной инвестиционной программе</t>
  </si>
  <si>
    <t>13</t>
  </si>
  <si>
    <t xml:space="preserve">         из бюджетов субъектов федерации</t>
  </si>
  <si>
    <t>14</t>
  </si>
  <si>
    <t xml:space="preserve">       средства внебюджетных фондов</t>
  </si>
  <si>
    <t>10</t>
  </si>
  <si>
    <t xml:space="preserve">       средства населения на индивидуальное жилищное строительство</t>
  </si>
  <si>
    <t>11</t>
  </si>
  <si>
    <t xml:space="preserve">       прямые иностранные инвестиции</t>
  </si>
  <si>
    <t>730</t>
  </si>
  <si>
    <t xml:space="preserve">       средства от эмиссии акций</t>
  </si>
  <si>
    <t xml:space="preserve">       прочие</t>
  </si>
  <si>
    <t>5</t>
  </si>
  <si>
    <t>Инвестиции в основной капитал, направляемые на реализацию федеральных целевых  программ за счет всех источников финансирования</t>
  </si>
  <si>
    <t>20</t>
  </si>
  <si>
    <t>09</t>
  </si>
  <si>
    <t xml:space="preserve">   в том числе:</t>
  </si>
  <si>
    <t xml:space="preserve">    за счет федерального бюджета (всего)</t>
  </si>
  <si>
    <t>720</t>
  </si>
  <si>
    <t xml:space="preserve">    за счет бюджета субъекта Российской Федерации (всего)</t>
  </si>
  <si>
    <t>721</t>
  </si>
  <si>
    <t>722</t>
  </si>
  <si>
    <t>Иностранные инвестиции</t>
  </si>
  <si>
    <t>млн.долл.США</t>
  </si>
  <si>
    <t>740</t>
  </si>
  <si>
    <t>в т.ч. прямые</t>
  </si>
  <si>
    <t xml:space="preserve">           портфельные</t>
  </si>
  <si>
    <t>750</t>
  </si>
  <si>
    <t>760</t>
  </si>
  <si>
    <t xml:space="preserve">           прочие (торговые кредиты, кредиты международных финансовых организаций, банковские вклады и др.)</t>
  </si>
  <si>
    <t>770</t>
  </si>
  <si>
    <t>Объем работ, выполненных по договорам строительного подряда</t>
  </si>
  <si>
    <t>Индекс цен производителей в строительстве</t>
  </si>
  <si>
    <t>Ввод в действие новых основных фондов в ценах соответствующих лет</t>
  </si>
  <si>
    <t>Ликвидация основных фондов по полной балансовой стоимости</t>
  </si>
  <si>
    <t>Основные фонды отраслей экономики по полной балансовой стоимости на конец года всего</t>
  </si>
  <si>
    <t>IX. Финансы</t>
  </si>
  <si>
    <t>Сводный финансовый баланс     (в ценах соответствующих лет)</t>
  </si>
  <si>
    <t>заполняется по данной  форме с 2001г.</t>
  </si>
  <si>
    <t>Доходы</t>
  </si>
  <si>
    <t>Прибыль(убыток) - сальдо</t>
  </si>
  <si>
    <t>млн.руб.</t>
  </si>
  <si>
    <t>815</t>
  </si>
  <si>
    <t xml:space="preserve">       в том числе прибыль прибыльных предприятий</t>
  </si>
  <si>
    <t>Амортизационные отчисления</t>
  </si>
  <si>
    <t>816</t>
  </si>
  <si>
    <t>Налоговые доходы (без налога на прибыль)</t>
  </si>
  <si>
    <t>820</t>
  </si>
  <si>
    <t>из них:</t>
  </si>
  <si>
    <t>822</t>
  </si>
  <si>
    <t xml:space="preserve">      налог на добавленную стоимость</t>
  </si>
  <si>
    <t xml:space="preserve">      акцизы</t>
  </si>
  <si>
    <t>825</t>
  </si>
  <si>
    <t xml:space="preserve">      налог на доходы физических лиц</t>
  </si>
  <si>
    <t>830</t>
  </si>
  <si>
    <t xml:space="preserve">      налоги на имущество</t>
  </si>
  <si>
    <t>835</t>
  </si>
  <si>
    <t xml:space="preserve">      налог на добычу полезных ископаемых</t>
  </si>
  <si>
    <t>836</t>
  </si>
  <si>
    <t xml:space="preserve">      налог с продаж</t>
  </si>
  <si>
    <t>831</t>
  </si>
  <si>
    <t xml:space="preserve"> Неналоговые доходы</t>
  </si>
  <si>
    <t>841</t>
  </si>
  <si>
    <t>Средства целевых бюджетных фондов</t>
  </si>
  <si>
    <t>845</t>
  </si>
  <si>
    <t>Средства единого  социального налога</t>
  </si>
  <si>
    <t>850</t>
  </si>
  <si>
    <t>Прочие доходы</t>
  </si>
  <si>
    <t xml:space="preserve">  млн.руб.</t>
  </si>
  <si>
    <t>840</t>
  </si>
  <si>
    <t>Итого доходов</t>
  </si>
  <si>
    <t>810</t>
  </si>
  <si>
    <t xml:space="preserve">Сальдо финансовых взаимоотношений с федеральным уровнем власти </t>
  </si>
  <si>
    <t>8103</t>
  </si>
  <si>
    <t>Средства, передаваемые на федеральный уровень власти</t>
  </si>
  <si>
    <t>8105</t>
  </si>
  <si>
    <t xml:space="preserve">       в федеральный бюджет</t>
  </si>
  <si>
    <t>811</t>
  </si>
  <si>
    <t xml:space="preserve">       часть единого социального налога, централизуемая                                                                                                                                             государственными внебюджетными фондами</t>
  </si>
  <si>
    <t>8111</t>
  </si>
  <si>
    <t>Средства, получаемые от федерального уровня власти</t>
  </si>
  <si>
    <t>8112</t>
  </si>
  <si>
    <t xml:space="preserve">        из федерального бюджета</t>
  </si>
  <si>
    <t>8113</t>
  </si>
  <si>
    <t xml:space="preserve">        от государственных внебюджетных фондов</t>
  </si>
  <si>
    <t>812</t>
  </si>
  <si>
    <t>8126</t>
  </si>
  <si>
    <t>Всего доходов</t>
  </si>
  <si>
    <t>813</t>
  </si>
  <si>
    <t>Расходы</t>
  </si>
  <si>
    <t>8131</t>
  </si>
  <si>
    <t>Средства, остающиеся в распоряжении организаций</t>
  </si>
  <si>
    <t>8132</t>
  </si>
  <si>
    <t>из них  на инвестиции</t>
  </si>
  <si>
    <t>8134</t>
  </si>
  <si>
    <t>Затраты на государственные инвестиции</t>
  </si>
  <si>
    <t>814</t>
  </si>
  <si>
    <t xml:space="preserve">    из них за счет:</t>
  </si>
  <si>
    <t xml:space="preserve"> </t>
  </si>
  <si>
    <t xml:space="preserve">      средств федерального бюджета</t>
  </si>
  <si>
    <t>800</t>
  </si>
  <si>
    <t xml:space="preserve">      средств бюджетов субъектов Федерации</t>
  </si>
  <si>
    <t>Государственные субсидии, субвенции</t>
  </si>
  <si>
    <t>865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</si>
  <si>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</si>
  <si>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</si>
  <si>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>866</t>
  </si>
  <si>
    <t xml:space="preserve">     образование</t>
  </si>
  <si>
    <t>867</t>
  </si>
  <si>
    <t xml:space="preserve">     культура, искусство, средства массовой информации</t>
  </si>
  <si>
    <t>870</t>
  </si>
  <si>
    <t xml:space="preserve">     здравоохранение и физкультура</t>
  </si>
  <si>
    <t xml:space="preserve">     социальная политика</t>
  </si>
  <si>
    <t>894</t>
  </si>
  <si>
    <t>Фундаментальные исследования и содействие научно-техническому прогрессу</t>
  </si>
  <si>
    <t>895</t>
  </si>
  <si>
    <t>Расходы на правоохранительную деятельность и судебную власть (без капитальных вложений)</t>
  </si>
  <si>
    <t>875</t>
  </si>
  <si>
    <t>VI. Транспорт</t>
  </si>
  <si>
    <t xml:space="preserve">Величина прожиточного минимума в среднем на душу населения в месяц (на основе Методики исчисления величины прожиточного минимума в целом по Российской Федерации, утвержденной постановлением Минтруда России и Госкомстата России от 28 апреля 2000 г. № 36/34) </t>
  </si>
  <si>
    <t>обл.</t>
  </si>
  <si>
    <t>прочие расходы (прирост сбережений во вкладах и  ценных бумагах, расходы на приобретение недвижимости, валюты, изменение задолженности по ссудам и пр.)</t>
  </si>
  <si>
    <t>*     средств бюджетов субъектов Российской Федерации и средств местного бюджета</t>
  </si>
  <si>
    <t>*      из общего итога - индивидуальные жилые дома, построенные населением за свой счет и с помощью кредитов</t>
  </si>
  <si>
    <t>Основные показатели развития электроэнергетики</t>
  </si>
  <si>
    <t>Полезный отпуск электроэнергии - всего</t>
  </si>
  <si>
    <t>млн.кВт.ч.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</si>
  <si>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</si>
  <si>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</si>
  <si>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</si>
  <si>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</si>
  <si>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население</t>
  </si>
  <si>
    <t>руб./тыс.кВт.ч.</t>
  </si>
  <si>
    <t xml:space="preserve">Индекс тарифов </t>
  </si>
  <si>
    <t>в% к предыдущему году</t>
  </si>
  <si>
    <t>в % декабрь к декабрю</t>
  </si>
  <si>
    <t>Средние тарифы на электроэнергию, отпущенную различным  категориям потребителей</t>
  </si>
  <si>
    <t xml:space="preserve">      из них на:</t>
  </si>
  <si>
    <t>*      уголь</t>
  </si>
  <si>
    <t>*      сельское хозяйство</t>
  </si>
  <si>
    <t>*      жилищно-коммунальное хозяйство</t>
  </si>
  <si>
    <t>*      транспорт</t>
  </si>
  <si>
    <t>*           обеспечение  занятости населения</t>
  </si>
  <si>
    <t xml:space="preserve">XVI. Производство важнейших видов продукции в натуральном выражении </t>
  </si>
  <si>
    <t>Перечень показателей для разработки прогноза субъектами Российской Федерации</t>
  </si>
  <si>
    <t xml:space="preserve">        продукция химической промышленности, каучук (28-40)</t>
  </si>
  <si>
    <t>1442</t>
  </si>
  <si>
    <t>1443</t>
  </si>
  <si>
    <t>*Импорт важнейших товаров (по номенклатуре согласно перечню 2)</t>
  </si>
  <si>
    <t>Из стран вне СНГ - Страны Балтии (справочно)</t>
  </si>
  <si>
    <t xml:space="preserve">Государства-участники СНГ </t>
  </si>
  <si>
    <t>801</t>
  </si>
  <si>
    <t>*Экспорт важнейших товаров в страны СНГ (по номенклатуре согласно перечню 2)</t>
  </si>
  <si>
    <t>в соотв. ед. измерения</t>
  </si>
  <si>
    <t>*   в т.ч. по странам согласно перечню 3</t>
  </si>
  <si>
    <t xml:space="preserve">Импорт - всего </t>
  </si>
  <si>
    <t>*Импорт важнейших товаров из  стран СНГ (по номенклатуре согласно перечню 2)</t>
  </si>
  <si>
    <t xml:space="preserve">   Электроэнергия</t>
  </si>
  <si>
    <t>млрд.кВт.ч</t>
  </si>
  <si>
    <t>1701</t>
  </si>
  <si>
    <t xml:space="preserve">      в том числе вырабатываемая:</t>
  </si>
  <si>
    <t xml:space="preserve">     АЭС</t>
  </si>
  <si>
    <t>1702</t>
  </si>
  <si>
    <t xml:space="preserve">     ТЭС</t>
  </si>
  <si>
    <t>1703</t>
  </si>
  <si>
    <t xml:space="preserve">     ГЭС    </t>
  </si>
  <si>
    <t>1704</t>
  </si>
  <si>
    <t xml:space="preserve"> Нефть, включая газовый конденсат</t>
  </si>
  <si>
    <t>млн.тонн</t>
  </si>
  <si>
    <t>1705</t>
  </si>
  <si>
    <t>Бензин автомобильный</t>
  </si>
  <si>
    <t>1706</t>
  </si>
  <si>
    <t>Топливо дизельное</t>
  </si>
  <si>
    <t>1707</t>
  </si>
  <si>
    <t>Мазут топочный</t>
  </si>
  <si>
    <t>1708</t>
  </si>
  <si>
    <t xml:space="preserve"> Газ естественный</t>
  </si>
  <si>
    <t xml:space="preserve">млн. куб.м    </t>
  </si>
  <si>
    <t>1709</t>
  </si>
  <si>
    <t>Уголь</t>
  </si>
  <si>
    <t>1710</t>
  </si>
  <si>
    <t xml:space="preserve"> Прокат черных металлов готовый</t>
  </si>
  <si>
    <t>1711</t>
  </si>
  <si>
    <t>Трубы стальные</t>
  </si>
  <si>
    <t>тыс.т</t>
  </si>
  <si>
    <t>1712</t>
  </si>
  <si>
    <t xml:space="preserve">   Удобрения минеральные (в пересчете на 100% питательных веществ)</t>
  </si>
  <si>
    <t>1713</t>
  </si>
  <si>
    <t>Полиэтилен</t>
  </si>
  <si>
    <t>1714</t>
  </si>
  <si>
    <t xml:space="preserve">   Шины для грузовых автомобилей, автобусов и троллейбусов   </t>
  </si>
  <si>
    <t>тыс.штук</t>
  </si>
  <si>
    <t>1715</t>
  </si>
  <si>
    <t xml:space="preserve">Шины для легковых автомобилей   </t>
  </si>
  <si>
    <t>1716</t>
  </si>
  <si>
    <t xml:space="preserve">   Автомобили грузовые, включая шасси на комплектацию</t>
  </si>
  <si>
    <t>1717</t>
  </si>
  <si>
    <t xml:space="preserve"> Автомобили легковые  </t>
  </si>
  <si>
    <t>1718</t>
  </si>
  <si>
    <t>Станки металлорежущие</t>
  </si>
  <si>
    <t>штук</t>
  </si>
  <si>
    <t>1719</t>
  </si>
  <si>
    <t>Тракторы</t>
  </si>
  <si>
    <t>1720</t>
  </si>
  <si>
    <t>Древесина деловая</t>
  </si>
  <si>
    <t>1721</t>
  </si>
  <si>
    <t>Пиломатериалы</t>
  </si>
  <si>
    <t>1722</t>
  </si>
  <si>
    <t>Бумага</t>
  </si>
  <si>
    <t>1723</t>
  </si>
  <si>
    <t>Цемент</t>
  </si>
  <si>
    <t>тыс.тонн</t>
  </si>
  <si>
    <t>1724</t>
  </si>
  <si>
    <t>Материалы стеновые</t>
  </si>
  <si>
    <t>млн.условных кирпичей</t>
  </si>
  <si>
    <t>1725</t>
  </si>
  <si>
    <t>Телевизоры</t>
  </si>
  <si>
    <t>1726</t>
  </si>
  <si>
    <t>Холодильники и морозильники бытовые</t>
  </si>
  <si>
    <t>1727</t>
  </si>
  <si>
    <t>Машины стиральные бытовые</t>
  </si>
  <si>
    <t>1728</t>
  </si>
  <si>
    <t>Электропылесосы</t>
  </si>
  <si>
    <t>1729</t>
  </si>
  <si>
    <t>Ткани хлопчатобумажные</t>
  </si>
  <si>
    <t>млн. кв.м</t>
  </si>
  <si>
    <t>1730</t>
  </si>
  <si>
    <t>Изделия трикотажные</t>
  </si>
  <si>
    <t>1731</t>
  </si>
  <si>
    <t>Обувь</t>
  </si>
  <si>
    <t>тыс.пар</t>
  </si>
  <si>
    <t>1732</t>
  </si>
  <si>
    <t>Мясо, включая субпродукты 1 категории</t>
  </si>
  <si>
    <t>1734</t>
  </si>
  <si>
    <t>Цельномолочная продукция</t>
  </si>
  <si>
    <t>1735</t>
  </si>
  <si>
    <t>Яйца</t>
  </si>
  <si>
    <t>млн.штук</t>
  </si>
  <si>
    <t>1736</t>
  </si>
  <si>
    <t xml:space="preserve"> Сахар-песок, всего</t>
  </si>
  <si>
    <t>1737</t>
  </si>
  <si>
    <t xml:space="preserve"> Масло растительное </t>
  </si>
  <si>
    <t>1738</t>
  </si>
  <si>
    <t xml:space="preserve"> Товарная пищевая рыбная продукция, включая консервы рыбные</t>
  </si>
  <si>
    <t>1739</t>
  </si>
  <si>
    <t>Спирт этиловый из пищевого сырья</t>
  </si>
  <si>
    <t>млн.дкл</t>
  </si>
  <si>
    <t>1740</t>
  </si>
  <si>
    <t xml:space="preserve">Водка и ликеро-водочные изделия  </t>
  </si>
  <si>
    <t>1741</t>
  </si>
  <si>
    <t>ПРИМЕЧАНИЯ</t>
  </si>
  <si>
    <t>1) Без численности занятых в крестьянских (фермерских хозяйствах), в личном подсобном хозяйстве и занятых  индивидуальным трудом</t>
  </si>
  <si>
    <t>2) Показатели определяются в соответствии с рекомендациями (п.5.1 и п.5.3) Методики определения федеральных стандартов перехода на новую систему</t>
  </si>
  <si>
    <t xml:space="preserve">оплаты жилья и коммунальных услуг, а также величины трансфертов с учетом соблюдения в субъектах Российской Федерации  федеральных стандартов и </t>
  </si>
  <si>
    <t xml:space="preserve">тарифов, утверждаемых Федеральной энергетической комиссией Российской Федерации, утвержденной Правительством Комиссией по реформированию </t>
  </si>
  <si>
    <t>жилищно-коммунального  хозяйства в Российской Федерации 4 августа  1997 года.</t>
  </si>
  <si>
    <t>V. Транспорт</t>
  </si>
  <si>
    <t>Индекс-дефлятор оборота розничной торговли</t>
  </si>
  <si>
    <t>Индекс-дефлятор объема платных услуг</t>
  </si>
  <si>
    <t>VI. Малое предпринимательство</t>
  </si>
  <si>
    <t>VII. Инвестиции</t>
  </si>
  <si>
    <t>VIII. Финансы</t>
  </si>
  <si>
    <t>IX. Труд</t>
  </si>
  <si>
    <t>X. Денежные доходы и расходы населения</t>
  </si>
  <si>
    <t>XI. Потребительский рынок</t>
  </si>
  <si>
    <t>XII. Развитие отраслей социальной сферы</t>
  </si>
  <si>
    <t>XIII. Охрана окружающей среды</t>
  </si>
  <si>
    <t>XIV. Внешнеэкономическая деятельность</t>
  </si>
  <si>
    <t>XV. Производство важнейших видов продукции в натуральном выражении (Перечень 1)</t>
  </si>
  <si>
    <t>*      другие субсидии</t>
  </si>
  <si>
    <t>Расходы на содержание органов государственой власти  (без капитальных вложений)</t>
  </si>
  <si>
    <t>Обслуживание государственного и муниципального долга</t>
  </si>
  <si>
    <t>8751</t>
  </si>
  <si>
    <t>Прочие расходы, включая целевые бюджетные фонды</t>
  </si>
  <si>
    <t>8752</t>
  </si>
  <si>
    <t>8753</t>
  </si>
  <si>
    <t>Всего расходов</t>
  </si>
  <si>
    <t>8755</t>
  </si>
  <si>
    <t>8754</t>
  </si>
  <si>
    <t>Превышение доходов над расходами(+), или расходов над доходами(-)</t>
  </si>
  <si>
    <t>876</t>
  </si>
  <si>
    <t>X. Труд</t>
  </si>
  <si>
    <t>Численность трудовых ресурсов</t>
  </si>
  <si>
    <t>901</t>
  </si>
  <si>
    <t>Численность занятых в экономике (среднегодовая)-всего</t>
  </si>
  <si>
    <t>900</t>
  </si>
  <si>
    <t xml:space="preserve">     в том числе:</t>
  </si>
  <si>
    <t xml:space="preserve">        в материальном производстве</t>
  </si>
  <si>
    <t>00100</t>
  </si>
  <si>
    <t xml:space="preserve">        в непроизводственной сфере</t>
  </si>
  <si>
    <t>00200</t>
  </si>
  <si>
    <t>Из численности занятых всего:</t>
  </si>
  <si>
    <t>*     на предприятиях и в организациях государственной и муниципальной форм собственности</t>
  </si>
  <si>
    <t>9001</t>
  </si>
  <si>
    <t>*     в общественных объединениях и организациях</t>
  </si>
  <si>
    <t>9002</t>
  </si>
  <si>
    <t>*     на предприятиях и организациях со смешанной формой собственности</t>
  </si>
  <si>
    <t>9003</t>
  </si>
  <si>
    <t>*     в предприятиях с иностранным участием</t>
  </si>
  <si>
    <t>9004</t>
  </si>
  <si>
    <t xml:space="preserve">*     в частном секторе - всего </t>
  </si>
  <si>
    <t>9005</t>
  </si>
  <si>
    <t xml:space="preserve">       в том числе:</t>
  </si>
  <si>
    <t>*         в крестьянских (фермерских) хозяйствах (включая наемных работников)</t>
  </si>
  <si>
    <t>9006</t>
  </si>
  <si>
    <t>*       в  частных предприятиях</t>
  </si>
  <si>
    <t>9007</t>
  </si>
  <si>
    <t>*          индивидуальным трудом и по найму у отдельных граждан</t>
  </si>
  <si>
    <t>9008</t>
  </si>
  <si>
    <t>*         в домашнем хозяйстве (включая личное подсобное хозяйство)</t>
  </si>
  <si>
    <t>9009</t>
  </si>
  <si>
    <t>Учащиеся (с отрывом от производства)</t>
  </si>
  <si>
    <t>940</t>
  </si>
  <si>
    <t>Лица в трудоспособном возрасте не занятые трудовой деятельностью и учебой</t>
  </si>
  <si>
    <t>960</t>
  </si>
  <si>
    <t>Численность безработных, рассчитанная по методологии МОТ</t>
  </si>
  <si>
    <t>965</t>
  </si>
  <si>
    <t>Численность безработных, зарегистрированных в службах занятости</t>
  </si>
  <si>
    <t>970</t>
  </si>
  <si>
    <t>Численность работников предприятий и организаций- всего 1)</t>
  </si>
  <si>
    <t>902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</si>
  <si>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</si>
  <si>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</si>
  <si>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</si>
  <si>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млн.руб. </t>
  </si>
  <si>
    <t>920</t>
  </si>
  <si>
    <t xml:space="preserve">    в материальном производстве</t>
  </si>
  <si>
    <t xml:space="preserve">    в непроизводственной сфере</t>
  </si>
  <si>
    <t xml:space="preserve">    выплаты социального характера - всего</t>
  </si>
  <si>
    <t>930</t>
  </si>
  <si>
    <t>XI. Денежные доходы и расходы населения</t>
  </si>
  <si>
    <t>Доходы - всего</t>
  </si>
  <si>
    <t>1000</t>
  </si>
  <si>
    <t xml:space="preserve">     доходы от предпринимательской деятельности</t>
  </si>
  <si>
    <t>1003</t>
  </si>
  <si>
    <t xml:space="preserve">      оплата труда наемных работников</t>
  </si>
  <si>
    <t>1010</t>
  </si>
  <si>
    <t xml:space="preserve">     социальные трансферты - всего</t>
  </si>
  <si>
    <t>1020</t>
  </si>
  <si>
    <t xml:space="preserve">        в т.ч.пенсии и пособия</t>
  </si>
  <si>
    <t>1030</t>
  </si>
  <si>
    <t xml:space="preserve">                стипендии</t>
  </si>
  <si>
    <t>1040</t>
  </si>
  <si>
    <t xml:space="preserve">     другие доходы</t>
  </si>
  <si>
    <t>1050</t>
  </si>
  <si>
    <t>Реальные располагаемые денежные доходы населения</t>
  </si>
  <si>
    <t>1001</t>
  </si>
  <si>
    <t>Расходы и сбережения - всего</t>
  </si>
  <si>
    <t>1060</t>
  </si>
  <si>
    <t xml:space="preserve">    в том числе:</t>
  </si>
  <si>
    <t>покупка товаров и оплата услуг</t>
  </si>
  <si>
    <t>1065</t>
  </si>
  <si>
    <t xml:space="preserve">   из них покупка товаров</t>
  </si>
  <si>
    <t>1070</t>
  </si>
  <si>
    <t>обязательные платежи и разнообразные взносы</t>
  </si>
  <si>
    <t>1095</t>
  </si>
  <si>
    <t>1096</t>
  </si>
  <si>
    <t>Превышение доходов над расходами (+), или расходов над доходами (-)</t>
  </si>
  <si>
    <t>1061</t>
  </si>
  <si>
    <t>руб.</t>
  </si>
  <si>
    <t>1097</t>
  </si>
  <si>
    <t>Численность населения с денежными доходами ниже прожиточного минимума в % ко всему населению</t>
  </si>
  <si>
    <t>1098</t>
  </si>
  <si>
    <t>05</t>
  </si>
  <si>
    <t>XII. Потребительский рынок</t>
  </si>
  <si>
    <t xml:space="preserve">Индекс потребительских цен, </t>
  </si>
  <si>
    <t>в % к предыдущему году, среднегодовой</t>
  </si>
  <si>
    <t>0010</t>
  </si>
  <si>
    <t>декабрь к декабрю,%</t>
  </si>
  <si>
    <t xml:space="preserve">Оборот розничной торговли  </t>
  </si>
  <si>
    <t>1100</t>
  </si>
  <si>
    <t>индекс цен на товары в % к пред. году</t>
  </si>
  <si>
    <t>0020</t>
  </si>
  <si>
    <t>Оборот общественного питания</t>
  </si>
  <si>
    <t>1101</t>
  </si>
  <si>
    <t>индекс цен и тарифов в % к пред. году</t>
  </si>
  <si>
    <t>0025</t>
  </si>
  <si>
    <t xml:space="preserve">Объем платных услуг населению </t>
  </si>
  <si>
    <t>1110</t>
  </si>
  <si>
    <t xml:space="preserve"> индекс цен и тарифов на услуги в % к пред. году</t>
  </si>
  <si>
    <t>0030</t>
  </si>
  <si>
    <t xml:space="preserve">              в том числе:</t>
  </si>
  <si>
    <t>*             бытовые услуги</t>
  </si>
  <si>
    <t>1111</t>
  </si>
  <si>
    <t>*          услуги пассажирского транспорта</t>
  </si>
  <si>
    <t>1112</t>
  </si>
  <si>
    <t>*          услуги связи</t>
  </si>
  <si>
    <t>1113</t>
  </si>
  <si>
    <t>*           жилищные услуги</t>
  </si>
  <si>
    <t>1114</t>
  </si>
  <si>
    <t>*           коммунальные услуги</t>
  </si>
  <si>
    <t>1115</t>
  </si>
  <si>
    <t>*            услуги учреждений культуры</t>
  </si>
  <si>
    <t>1116</t>
  </si>
  <si>
    <t>*            туристско-экскурсионные услуги</t>
  </si>
  <si>
    <t>1117</t>
  </si>
  <si>
    <t>*             услуги физической культуры и спорта</t>
  </si>
  <si>
    <t>1118</t>
  </si>
  <si>
    <t>*               медицинские услуги</t>
  </si>
  <si>
    <t>1119</t>
  </si>
  <si>
    <t>*                санаторно-оздоровительные услуги</t>
  </si>
  <si>
    <t>1120</t>
  </si>
  <si>
    <t>*               ветеринарные услуги</t>
  </si>
  <si>
    <t>1121</t>
  </si>
  <si>
    <t>*               услуги правового характера</t>
  </si>
  <si>
    <t>1122</t>
  </si>
  <si>
    <t>*                услуги  в системе образования</t>
  </si>
  <si>
    <t>1123</t>
  </si>
  <si>
    <t>*                 прочие виды платных услуг</t>
  </si>
  <si>
    <t>1124</t>
  </si>
  <si>
    <t>Производство потребительских товаров (без НДС и акциза):</t>
  </si>
  <si>
    <t>1130</t>
  </si>
  <si>
    <t xml:space="preserve">      в том числе:</t>
  </si>
  <si>
    <t>*         пищевые продукты (без стоимости вино-водочных изделий и пива)</t>
  </si>
  <si>
    <t>1141</t>
  </si>
  <si>
    <t>*         вино-водочные изделия и пиво</t>
  </si>
  <si>
    <t>1142</t>
  </si>
  <si>
    <t>XIII. Развитие отраслей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</si>
  <si>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</si>
  <si>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</si>
  <si>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>1220</t>
  </si>
  <si>
    <t xml:space="preserve">      в том числе за счет:</t>
  </si>
  <si>
    <t>*     средств федерального бюджета</t>
  </si>
  <si>
    <t xml:space="preserve"> Строительство и приобретение жилья:</t>
  </si>
  <si>
    <t>*                 по президентской программе "Государственные жилищные сертификаты"</t>
  </si>
  <si>
    <t>15</t>
  </si>
  <si>
    <t>*                 по программе "Обеспечение жильем участников ликвидации последствий аварии на Чернобыльской АЭС"</t>
  </si>
  <si>
    <t>16</t>
  </si>
  <si>
    <t>Средняя обеспеченность населения площадью жилых квартир (на конец года)</t>
  </si>
  <si>
    <t>кв.м. на человека</t>
  </si>
  <si>
    <t>1230</t>
  </si>
  <si>
    <t>*Полная стоимость предоставляемых населению  жилищно-коммунальных услуг 2)</t>
  </si>
  <si>
    <t>1231</t>
  </si>
  <si>
    <t>*Доля платежей населения  в покрытии затрат на все виды  жилищно-коммунальных услуг 2)</t>
  </si>
  <si>
    <t>1232</t>
  </si>
  <si>
    <t>Численность детей в  дошкольных  образовательных учреждениях</t>
  </si>
  <si>
    <t>1240</t>
  </si>
  <si>
    <t>Численность учащихся в учреждениях:</t>
  </si>
  <si>
    <t>общеобразовательных</t>
  </si>
  <si>
    <t>1245</t>
  </si>
  <si>
    <t>начального профессионального образования</t>
  </si>
  <si>
    <t>1246</t>
  </si>
  <si>
    <t>среднего профессионального образования</t>
  </si>
  <si>
    <t>1247</t>
  </si>
  <si>
    <t>высшего профессионального образования</t>
  </si>
  <si>
    <t>1248</t>
  </si>
  <si>
    <t>Выпуск специалистов учреждениями:</t>
  </si>
  <si>
    <t xml:space="preserve">     среднего профессионального образования</t>
  </si>
  <si>
    <t>1252</t>
  </si>
  <si>
    <t xml:space="preserve">     высшего профессионального образования</t>
  </si>
  <si>
    <t>1253</t>
  </si>
  <si>
    <t>Обеспеченность:</t>
  </si>
  <si>
    <t xml:space="preserve">    больничными койками</t>
  </si>
  <si>
    <t xml:space="preserve"> коек на 10 тыс.жителей</t>
  </si>
  <si>
    <t>1260</t>
  </si>
  <si>
    <t>в том числе койками</t>
  </si>
  <si>
    <t xml:space="preserve">интенсивного лечения </t>
  </si>
  <si>
    <t xml:space="preserve"> коек на 10 тыс. населения</t>
  </si>
  <si>
    <t>1261</t>
  </si>
  <si>
    <t xml:space="preserve">восстановительного лечения </t>
  </si>
  <si>
    <t>1262</t>
  </si>
  <si>
    <t>для лечения хронических больных</t>
  </si>
  <si>
    <t>1263</t>
  </si>
  <si>
    <t>медико-социальной помощи</t>
  </si>
  <si>
    <t>1264</t>
  </si>
  <si>
    <t>стационаров дневного пребывания</t>
  </si>
  <si>
    <t>1265</t>
  </si>
  <si>
    <t xml:space="preserve">    амбулаторно-поликлиническими учреждениями</t>
  </si>
  <si>
    <t>посещений в смену на 10 тыс. населения</t>
  </si>
  <si>
    <t>1266</t>
  </si>
  <si>
    <t xml:space="preserve">         в том числе:</t>
  </si>
  <si>
    <t>*  дневными стационарами</t>
  </si>
  <si>
    <t>1267</t>
  </si>
  <si>
    <t xml:space="preserve">* фельдшерско-акушерскими пунктами </t>
  </si>
  <si>
    <t>1268</t>
  </si>
  <si>
    <t xml:space="preserve">     врачами</t>
  </si>
  <si>
    <t>чел. на 10 тыс. населения</t>
  </si>
  <si>
    <t>1270</t>
  </si>
  <si>
    <t>в том числе:</t>
  </si>
  <si>
    <t xml:space="preserve">     врачами общей практики (семейными врачами)</t>
  </si>
  <si>
    <t>1271</t>
  </si>
  <si>
    <t xml:space="preserve">     средним медицинским персоналом</t>
  </si>
  <si>
    <t>1275</t>
  </si>
  <si>
    <t>стационарными учреждениями социального обслуживание престарелых и инвалидов (взрослых и детей)</t>
  </si>
  <si>
    <t>мест на 10 тыс. населения</t>
  </si>
  <si>
    <t>1280</t>
  </si>
  <si>
    <t>* общедоступными  библиотеками</t>
  </si>
  <si>
    <t>учрежд.на 100 тыс.населения</t>
  </si>
  <si>
    <t>1282</t>
  </si>
  <si>
    <t>* клубными учреждениями</t>
  </si>
  <si>
    <t>1283</t>
  </si>
  <si>
    <t xml:space="preserve">    дошкольными образовательными учреждениями</t>
  </si>
  <si>
    <t>мест на 1000 детей дошкольного возраста</t>
  </si>
  <si>
    <t>1285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</si>
  <si>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</si>
  <si>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   %</t>
  </si>
  <si>
    <t>1290</t>
  </si>
  <si>
    <t>*     город</t>
  </si>
  <si>
    <t>1291</t>
  </si>
  <si>
    <t>*     село</t>
  </si>
  <si>
    <t>1292</t>
  </si>
  <si>
    <t>XIV. Охрана окружающей среды</t>
  </si>
  <si>
    <t>Инвестиции в основной капитал, направленные  на охрану окружающей и рациональное использование природных ресурсов за счет всех источников финансирования</t>
  </si>
  <si>
    <t>1222</t>
  </si>
  <si>
    <t xml:space="preserve">    средств федерального бюджета</t>
  </si>
  <si>
    <t xml:space="preserve">     бюджетов  субъектов Российской Федерации и местных бюджетов</t>
  </si>
  <si>
    <t xml:space="preserve">    собственных средств предприятий, включая привлеченные, и иных внебюджетных источников</t>
  </si>
  <si>
    <t>Объем предотвращенного экологического ущерба</t>
  </si>
  <si>
    <t>1300</t>
  </si>
  <si>
    <t>Объем сброса загрязненных сточных вод</t>
  </si>
  <si>
    <t>млн.куб.м</t>
  </si>
  <si>
    <t>1310</t>
  </si>
  <si>
    <t>Объем вредных веществ, выбрасываемых в атмосферный воздух стационарными источниками загрязнения</t>
  </si>
  <si>
    <t>тыс.т.</t>
  </si>
  <si>
    <t>1320</t>
  </si>
  <si>
    <t>Объем водопотребления</t>
  </si>
  <si>
    <t>1360</t>
  </si>
  <si>
    <t>Объем оборотного и повторно-последовательного использования воды</t>
  </si>
  <si>
    <t>1370</t>
  </si>
  <si>
    <t>XV. Внешнеэкономическая деятельность</t>
  </si>
  <si>
    <t>Экспорт - всего</t>
  </si>
  <si>
    <t xml:space="preserve">  млн.долл.США</t>
  </si>
  <si>
    <t>1400</t>
  </si>
  <si>
    <t>600</t>
  </si>
  <si>
    <t>Импорт - всего</t>
  </si>
  <si>
    <t>1440</t>
  </si>
  <si>
    <t>Страны вне СНГ</t>
  </si>
  <si>
    <t xml:space="preserve">     в том числе по группам товаров:</t>
  </si>
  <si>
    <t xml:space="preserve">        топливно-энергетические товары (код ТН ВЭД - 27)</t>
  </si>
  <si>
    <t>1401</t>
  </si>
  <si>
    <t xml:space="preserve">        продукция химической промышленности, каучук (28-40) </t>
  </si>
  <si>
    <t>1402</t>
  </si>
  <si>
    <t xml:space="preserve">        металлы и изделия из них (72-83)</t>
  </si>
  <si>
    <t>1403</t>
  </si>
  <si>
    <t xml:space="preserve">        машины, оборудование и транспортные средства (84-90)</t>
  </si>
  <si>
    <t>1404</t>
  </si>
  <si>
    <t>*Экспорт важнейших товаров  (по номенклатуре согласно перечню 2)</t>
  </si>
  <si>
    <t>в соотв. ед. измерения и млн.долл.США</t>
  </si>
  <si>
    <t xml:space="preserve">        продовольственные товары и сельскохозяйственное сырье, кроме текстильного (код ТН ВЭД СНГ - 01-24)</t>
  </si>
  <si>
    <t>1441</t>
  </si>
  <si>
    <t>*           пенсионное обеспечение</t>
  </si>
  <si>
    <t>*           государственные пособия и компенсационные выплаты населению</t>
  </si>
  <si>
    <t>*           социальное страхование</t>
  </si>
  <si>
    <t>*           медицинское страхование</t>
  </si>
  <si>
    <t xml:space="preserve"> единиц</t>
  </si>
  <si>
    <t>человек</t>
  </si>
  <si>
    <t>тыс.руб. в ценах соответствующих лет</t>
  </si>
  <si>
    <t>тыс. руб. в ценах соответствующих лет</t>
  </si>
  <si>
    <t xml:space="preserve">тыс.руб. </t>
  </si>
  <si>
    <t xml:space="preserve">в % к предыдущему году  </t>
  </si>
  <si>
    <t xml:space="preserve"> из них:</t>
  </si>
  <si>
    <t>Общий коэффициент рождаемости</t>
  </si>
  <si>
    <t>человек на 1000 населения</t>
  </si>
  <si>
    <t>Общий коэффициент смертности</t>
  </si>
  <si>
    <t xml:space="preserve">  в том числе:</t>
  </si>
  <si>
    <t>в % к предыдущему году х</t>
  </si>
  <si>
    <t xml:space="preserve"> Продукция сельского хозяйства в хозяйствах всех категорий </t>
  </si>
  <si>
    <t>Стоимость основных фондов по полной учетной стоимости на конец года</t>
  </si>
  <si>
    <t>тыс. руб.</t>
  </si>
  <si>
    <t>число лет</t>
  </si>
  <si>
    <t>I. Население</t>
  </si>
  <si>
    <t>Число малых и средних предприятий, включая микропредприятия (на конец года)</t>
  </si>
  <si>
    <t>Фонд начисленной заработной платы всех работников</t>
  </si>
  <si>
    <t>Среднемесячная номинальная начисленная заработная плата одного работника по полному кругу предприятий</t>
  </si>
  <si>
    <t xml:space="preserve">Среднесписочная численность работников малых и средних предприятий, включая микропредприятия (без внешних совместителей) </t>
  </si>
  <si>
    <t>Коэффициент естественного прироста(+), убыли(-)</t>
  </si>
  <si>
    <t>Число прибывших на территорию МО</t>
  </si>
  <si>
    <t>Число выбывших с территории МО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</si>
  <si>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</si>
  <si>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</si>
  <si>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</si>
  <si>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</si>
  <si>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</si>
  <si>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</si>
  <si>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</si>
  <si>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Древесина необработанная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</si>
  <si>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</si>
  <si>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</si>
  <si>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</si>
  <si>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</si>
  <si>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</si>
  <si>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</si>
  <si>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</si>
  <si>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</si>
  <si>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</si>
  <si>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</si>
  <si>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</si>
  <si>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</si>
  <si>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</si>
  <si>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</si>
  <si>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</si>
  <si>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</si>
  <si>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</si>
  <si>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</si>
  <si>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</si>
  <si>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</si>
  <si>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млн. шт.</t>
  </si>
  <si>
    <t>тыс.дкл</t>
  </si>
  <si>
    <t>млн.шт.</t>
  </si>
  <si>
    <t>млн. условных кирпичей</t>
  </si>
  <si>
    <t>шт.</t>
  </si>
  <si>
    <t>тыс.шт.</t>
  </si>
  <si>
    <t xml:space="preserve">Протяженность автомобильных дорог общего пользования местного значения, </t>
  </si>
  <si>
    <t>км</t>
  </si>
  <si>
    <t xml:space="preserve">Оборот малых и средних предприятий, включая микропредприятия по всем видам экономической деятельности </t>
  </si>
  <si>
    <t>Прибыль (убыток) - сальдо по крупным и средним предприятиям</t>
  </si>
  <si>
    <t>Среднемесячная номинальная начисленная заработная плата одного работника по крупным и  средним предприятиям</t>
  </si>
  <si>
    <t>Индекс физического объема платных услуг населению</t>
  </si>
  <si>
    <t>Индекс физического объема оборота розничной торговли</t>
  </si>
  <si>
    <t>Памятка  по заполнению формы 2п "Основные показатели, предоставляемые для разработки прогноза социально-экономического развития Российской Федерации"</t>
  </si>
  <si>
    <t xml:space="preserve">Для анализа текущей социально-экономической ситуации Российской Федерации и разработки прогнозов Минэкономики России использует в своей работе информационную базу данных. </t>
  </si>
  <si>
    <t>База данных предназначена для хранения и оперативной обработки отчетной и перспективной информации об основных структурных параметрах и показателях развития экономики Российской Федерации и отдельных ее регионов.</t>
  </si>
  <si>
    <t xml:space="preserve">В процессе прогнозной работы над региональным аспектом развития отраслей и сфер экономики всем департаментам министерства из базы данных предоставляется необходимая сводная информация по субъектам Федерации по запрашиваемому перечню показателей. </t>
  </si>
  <si>
    <t xml:space="preserve">База является также информационной основой для обеспечения работы модельного комплекса, позволяющего проводить прогнозные и аналитические отчеты. </t>
  </si>
  <si>
    <t xml:space="preserve">Недостаточная и недостоверная информация о развитии субъектов Федерации затрудняет формирование реалистичных сценариев развития, отчего в некоторой степени страдают качество и практическая значимость результатов прогнозирования. </t>
  </si>
  <si>
    <t>Основные правила заполнения формы:</t>
  </si>
  <si>
    <t xml:space="preserve">1. Удаление, изменение, внесение новых значений в столбцы: A, B, C, D, E, F, G - не допускается. </t>
  </si>
  <si>
    <t>Шаблон формы для заполнения информации благодаря разработанной системе кодирования (столбцы C-D-E-F-G) позволяет оперативно загрузить информацию в базу данных.</t>
  </si>
  <si>
    <t xml:space="preserve">2. Запрещается удаление и добавление строк, т.к. при любой из вышеперечисленных операций происходит нарушение целостности системы кодирования. </t>
  </si>
  <si>
    <t>Все это затрудняет обработку входной информации и увеличивает время по занесению ее в единую базу данных.</t>
  </si>
  <si>
    <t>3. Нельзя при вводе информации заносить посторонние символы (*, _, -, /, ~ и др.), писать различные комментарии. При отсутствии данных - оставлять ячейки пустыми.</t>
  </si>
  <si>
    <t xml:space="preserve">4. Для заполнения формы достаточно просто занести значения показателей  и нажать кнопку "проверка корректности", после чего из формы будут удалены посторонние символы. Если есть какие-то дополнения и комментарии, их можно написать ниже или правее области </t>
  </si>
  <si>
    <t>Если в форме предлагается ввести информацию об объемах производства, экспорта, импорта в натуральном выражении согласно прилагаемому перечню, то эти данные вводятся в отдельном файле.</t>
  </si>
  <si>
    <t xml:space="preserve">После заполнения формы и составления сопровождающих документов, все файлы необходимо упаковать в архив c  размером файла не более 360 Кб. </t>
  </si>
  <si>
    <t>При передаче по электронной почте следует  указать название и размер первоначального файла, количество томов и тип архиватора.</t>
  </si>
  <si>
    <t>Выпуск</t>
  </si>
  <si>
    <t>млн.руб. в основных ценах соответствующих лет</t>
  </si>
  <si>
    <t>транспорт и связь  (рыночные и нерыночные услуги)</t>
  </si>
  <si>
    <t>торговля  и общественное питание, включая оптовую торговлю продукцией производственно-технического назначения</t>
  </si>
  <si>
    <t xml:space="preserve"> в т.ч. в отраслях:</t>
  </si>
  <si>
    <t>Форма 2п</t>
  </si>
  <si>
    <t>Республика Адыгея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</si>
  <si>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</si>
  <si>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</si>
  <si>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</si>
  <si>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</si>
  <si>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</si>
  <si>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</si>
  <si>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</si>
  <si>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</si>
  <si>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</si>
  <si>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</si>
  <si>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</si>
  <si>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</si>
  <si>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I. Демографические показатели</t>
  </si>
  <si>
    <t>Численность постоянного населения (среднегодовая) - всего</t>
  </si>
  <si>
    <t>тыс.человек</t>
  </si>
  <si>
    <t>100</t>
  </si>
  <si>
    <t>04</t>
  </si>
  <si>
    <t>в % к предыдущему году</t>
  </si>
  <si>
    <t>02</t>
  </si>
  <si>
    <t>в том числе:  городского</t>
  </si>
  <si>
    <t>110</t>
  </si>
  <si>
    <t xml:space="preserve">сельского       </t>
  </si>
  <si>
    <t>120</t>
  </si>
  <si>
    <t>II. Основные общеэкономические показатели</t>
  </si>
  <si>
    <t>млн.руб. в ценах соответствующих лет</t>
  </si>
  <si>
    <t>Валовой региональный продукт  - всего</t>
  </si>
  <si>
    <t>200</t>
  </si>
  <si>
    <t>03</t>
  </si>
  <si>
    <t>в % к предыдущему году в сопоставимых ценах</t>
  </si>
  <si>
    <t>индекс-дефлятор,в % к пред. году</t>
  </si>
  <si>
    <t>30</t>
  </si>
  <si>
    <t>в том числе добавленная стоимость по отраслям:</t>
  </si>
  <si>
    <t>промышленность</t>
  </si>
  <si>
    <t>сельское  и лесное хозяйство (включая рыночные и нерыночные услуги организаций, обслуживающих сельское хозяйство)</t>
  </si>
  <si>
    <t>строительство</t>
  </si>
  <si>
    <t>транспорт и связь (рыночные и нерыночные услуги)</t>
  </si>
  <si>
    <t>торговля и обществ.питание, оптовая торговля продукцией производственно-технического назначения</t>
  </si>
  <si>
    <t>другие отрасли</t>
  </si>
  <si>
    <t>чистые налоги на продукты</t>
  </si>
  <si>
    <t>* Структура производства валового регионального продукта  (в % от общего объема)</t>
  </si>
  <si>
    <t xml:space="preserve">     *   производство товаров</t>
  </si>
  <si>
    <t>%</t>
  </si>
  <si>
    <t>011</t>
  </si>
  <si>
    <t>07</t>
  </si>
  <si>
    <t xml:space="preserve">     *   производство услуг</t>
  </si>
  <si>
    <t>012</t>
  </si>
  <si>
    <t xml:space="preserve">     *   чистые налоги на продукты </t>
  </si>
  <si>
    <t>013</t>
  </si>
  <si>
    <t>* Доля отдельных элементов  в  валовом региональном продукте (в % от общего объема):</t>
  </si>
  <si>
    <t>*       расходы на конечное потребление</t>
  </si>
  <si>
    <t>031</t>
  </si>
  <si>
    <t>*                 в том числе домашних хозяйств</t>
  </si>
  <si>
    <t>0311</t>
  </si>
  <si>
    <t>*       валовое накопление</t>
  </si>
  <si>
    <t>032</t>
  </si>
  <si>
    <t xml:space="preserve"> *                из него валовое накопление основного капитала</t>
  </si>
  <si>
    <t>0321</t>
  </si>
  <si>
    <t>III. Промышленность</t>
  </si>
  <si>
    <t>Объем  промышленной продукции (работ и услуг) в фактических  ценах предприятий (без налога на добавленную стоимость и акциза) - в целом</t>
  </si>
  <si>
    <t>300</t>
  </si>
  <si>
    <t>0</t>
  </si>
  <si>
    <t xml:space="preserve">в % к предыдущему году </t>
  </si>
  <si>
    <t>*</t>
  </si>
  <si>
    <t>Индекс цен  производителей на внутреннем рынке, в % к предыдущему году</t>
  </si>
  <si>
    <t>10000</t>
  </si>
  <si>
    <t>31</t>
  </si>
  <si>
    <t>%, декабрь к декабрю</t>
  </si>
  <si>
    <t>32</t>
  </si>
  <si>
    <t xml:space="preserve">в том числе по отраслям </t>
  </si>
  <si>
    <t>электроэнергетика</t>
  </si>
  <si>
    <t>11100</t>
  </si>
  <si>
    <t>топливная промышленность</t>
  </si>
  <si>
    <t>из нее:</t>
  </si>
  <si>
    <t xml:space="preserve">     нефтедобывающая</t>
  </si>
  <si>
    <t xml:space="preserve">     нефтеперерабатывающая</t>
  </si>
  <si>
    <t xml:space="preserve">     газовая</t>
  </si>
  <si>
    <t xml:space="preserve">     угольная</t>
  </si>
  <si>
    <t>черная металлургия</t>
  </si>
  <si>
    <t>12100</t>
  </si>
  <si>
    <t>цветная металлургия</t>
  </si>
  <si>
    <t>химическая и нефтехимическая промышленность</t>
  </si>
  <si>
    <t>машиностроение и металлообработка</t>
  </si>
  <si>
    <t>промышленность строительных материалов</t>
  </si>
  <si>
    <t xml:space="preserve">лесная, деревообрабатывающая и целлюлозно-бумажная промышленность </t>
  </si>
  <si>
    <t>легкая промышленность</t>
  </si>
  <si>
    <t>пищевая промышленность, включая мукомольно-крупяную</t>
  </si>
  <si>
    <t>микробиологическая промышленность</t>
  </si>
  <si>
    <t>медицинская промышленность</t>
  </si>
  <si>
    <t>полиграфическая промышленность</t>
  </si>
  <si>
    <t>19400</t>
  </si>
  <si>
    <t>прочие отрасли</t>
  </si>
  <si>
    <t>IV. Сельское хозяйство</t>
  </si>
  <si>
    <t xml:space="preserve"> Продукция сельского хозяйства во всех категориях хозяйств - всего</t>
  </si>
  <si>
    <t>400</t>
  </si>
  <si>
    <t xml:space="preserve">     в том числе</t>
  </si>
  <si>
    <t>*     продукция сельскохозяйственных предприятий</t>
  </si>
  <si>
    <t>401</t>
  </si>
  <si>
    <t>20000</t>
  </si>
  <si>
    <t>*      продукция крестьянских (фермерских) хозяйств</t>
  </si>
  <si>
    <t>402</t>
  </si>
  <si>
    <t>*      продукция в  хозяйствах  населения</t>
  </si>
  <si>
    <t>403</t>
  </si>
  <si>
    <t>В т.ч. растениеводства</t>
  </si>
  <si>
    <t>21100</t>
  </si>
  <si>
    <t xml:space="preserve">          животноводства</t>
  </si>
  <si>
    <t>21200</t>
  </si>
  <si>
    <t>V. Основные показатели по геологическому изучению недр</t>
  </si>
  <si>
    <t xml:space="preserve">Объем  геологоразведочных работ </t>
  </si>
  <si>
    <t>1601</t>
  </si>
  <si>
    <t>08</t>
  </si>
  <si>
    <t>Протяженность автомобильных дорог общего пользования с твердым покрытием</t>
  </si>
  <si>
    <t xml:space="preserve">  тыс.км</t>
  </si>
  <si>
    <t>500</t>
  </si>
  <si>
    <t>12</t>
  </si>
  <si>
    <t>VII. Малое предпринимательство</t>
  </si>
  <si>
    <t>Количество малых предприятий -всего по состоянию на конец года</t>
  </si>
  <si>
    <t>единиц</t>
  </si>
  <si>
    <t>640</t>
  </si>
  <si>
    <t>99999</t>
  </si>
  <si>
    <t xml:space="preserve">    в том числе по отраслям экономики</t>
  </si>
  <si>
    <t>60000</t>
  </si>
  <si>
    <t>торговля и общественное питание</t>
  </si>
  <si>
    <t>70000</t>
  </si>
  <si>
    <t>Среднесписочная численность работников (без внешних совместителей) по малым предприятиям -всего</t>
  </si>
  <si>
    <t>601</t>
  </si>
  <si>
    <t xml:space="preserve">Выпуск товаров и услуг малыми предприятиями (без НДС и акциза) по всем видам деятельности </t>
  </si>
  <si>
    <t>611</t>
  </si>
  <si>
    <t>консерва-тивный</t>
  </si>
  <si>
    <t>базовый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</si>
  <si>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</si>
  <si>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</si>
  <si>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</si>
  <si>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</si>
  <si>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</si>
  <si>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число родившихся на 1000 человек населения</t>
  </si>
  <si>
    <t>число умерших на 1000 человек населения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</si>
  <si>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</si>
  <si>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</si>
  <si>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</si>
  <si>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</si>
  <si>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Индекс-дефлятор</t>
  </si>
  <si>
    <t xml:space="preserve">% к предыдущему году </t>
  </si>
  <si>
    <t>Производство продукции растиниеводства</t>
  </si>
  <si>
    <t>индекс производства продукции растиниеводства</t>
  </si>
  <si>
    <t>индекс производства продукции животноводства</t>
  </si>
  <si>
    <t>Индекс физического объема</t>
  </si>
  <si>
    <t>% к предыдущему году в сопоставимых ценах</t>
  </si>
  <si>
    <t>4. Строительство</t>
  </si>
  <si>
    <t>Объем работ, выполненных по виду экономической деятельности "Строительство" (Раздел F)</t>
  </si>
  <si>
    <t xml:space="preserve">тыс. рублей в ценах соответствующих лет </t>
  </si>
  <si>
    <t>Индекс производства по виду деятельности "Строительство" (Раздел F)</t>
  </si>
  <si>
    <t>Ввод в действие жилых домов</t>
  </si>
  <si>
    <t>тыс. кв. м в общей площади</t>
  </si>
  <si>
    <t>2. Промышленное производство</t>
  </si>
  <si>
    <t>3. Сельское хозяйство</t>
  </si>
  <si>
    <t>5.  Производство важнейших видов продукции в натуральном выражении</t>
  </si>
  <si>
    <t>6. Транспорт</t>
  </si>
  <si>
    <t>7. Инвестиции</t>
  </si>
  <si>
    <t xml:space="preserve">Ввод в действие новых основных фондов </t>
  </si>
  <si>
    <t>8. Малое и среднее предпринимательство, включая микропредприятия</t>
  </si>
  <si>
    <t>9.Финансы</t>
  </si>
  <si>
    <t>11. Труд и занятость</t>
  </si>
  <si>
    <t>10. Бюджет муниципального района (городского округа)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</si>
  <si>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</si>
  <si>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</si>
  <si>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</si>
  <si>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 xml:space="preserve">Налоговые доходы </t>
  </si>
  <si>
    <t>Неналоговые доходы</t>
  </si>
  <si>
    <t>Безвозмездные поступления</t>
  </si>
  <si>
    <t>Расходы бюджета муниципального района (городского округа)всего</t>
  </si>
  <si>
    <t xml:space="preserve">Дефицит (-), профицит (+) бюджета </t>
  </si>
  <si>
    <t>Государственный долг муниципального района (городского округа)</t>
  </si>
  <si>
    <t>Численность рабочей силы</t>
  </si>
  <si>
    <t>Численность занятых в экономике  (среднегодовая) - всего</t>
  </si>
  <si>
    <t>Численность безработных, зарегистрированных в службах занятости (на конец года)</t>
  </si>
  <si>
    <t>Численность безработных, раcсчитанная по методологии МОТ</t>
  </si>
  <si>
    <t>Уровень зарегистрированной безработицы (на конец года)</t>
  </si>
  <si>
    <t>Уровень общей безработицы</t>
  </si>
  <si>
    <t>% к раб. силе</t>
  </si>
  <si>
    <t>Среднесписочная численность работников предприятий и организаций - всего (по полному кругу предприятий)</t>
  </si>
  <si>
    <t>12. Рынок товаров и услуг</t>
  </si>
  <si>
    <t>Ожидаемая продолжительность жизни при рождении</t>
  </si>
  <si>
    <t xml:space="preserve">Основные показатели прогноза социально-экономического развития  Навлинского района за 2021 год и на плановый период до 2025 года </t>
  </si>
  <si>
    <t>Собственные средства предприятий</t>
  </si>
  <si>
    <t>Привлеченные средства</t>
  </si>
  <si>
    <t>кредиты банков</t>
  </si>
  <si>
    <t>бюджетные средства</t>
  </si>
  <si>
    <t>из федерального бюджета</t>
  </si>
  <si>
    <t>из бюджета субъекта федерации</t>
  </si>
  <si>
    <t>из бюджета муниципальных образований</t>
  </si>
  <si>
    <t>в том числе: прибыль прибыльных предприятий</t>
  </si>
  <si>
    <t xml:space="preserve">в том числе: убытки убыточных предприятий </t>
  </si>
  <si>
    <t>Степень износа основных фондов (по полной учетной стоимости, на конец года)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</si>
  <si>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</si>
  <si>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</si>
  <si>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Производство продукции животноводства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</si>
</sst>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  <numFmt numFmtId="193" formatCode="0.0%"/>
    <numFmt numFmtId="194" formatCode="[$-FC19]d\ mmmm\ yyyy\ &quot;г.&quot;"/>
    <numFmt numFmtId="195" formatCode="000000"/>
    <numFmt numFmtId="196" formatCode="#,##0.00\ &quot;₽&quot;"/>
    <numFmt numFmtId="197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1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8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Continuous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right"/>
      <protection/>
    </xf>
    <xf numFmtId="49" fontId="5" fillId="0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26" xfId="0" applyNumberFormat="1" applyFont="1" applyFill="1" applyBorder="1" applyAlignment="1" applyProtection="1">
      <alignment horizontal="center"/>
      <protection/>
    </xf>
    <xf numFmtId="49" fontId="5" fillId="34" borderId="26" xfId="0" applyNumberFormat="1" applyFont="1" applyFill="1" applyBorder="1" applyAlignment="1" applyProtection="1">
      <alignment horizontal="right"/>
      <protection/>
    </xf>
    <xf numFmtId="49" fontId="5" fillId="34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34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49" fontId="12" fillId="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182" fontId="6" fillId="0" borderId="24" xfId="0" applyNumberFormat="1" applyFont="1" applyFill="1" applyBorder="1" applyAlignment="1" applyProtection="1">
      <alignment horizontal="left" vertical="center" wrapText="1"/>
      <protection/>
    </xf>
    <xf numFmtId="18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4" fillId="0" borderId="37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26" xfId="0" applyFont="1" applyFill="1" applyBorder="1" applyAlignment="1" applyProtection="1">
      <alignment horizontal="centerContinuous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7" fillId="35" borderId="26" xfId="0" applyFont="1" applyFill="1" applyBorder="1" applyAlignment="1" applyProtection="1">
      <alignment horizontal="left" vertical="center" wrapText="1"/>
      <protection/>
    </xf>
    <xf numFmtId="2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187" fontId="5" fillId="0" borderId="0" xfId="0" applyNumberFormat="1" applyFont="1" applyFill="1" applyBorder="1" applyAlignment="1" applyProtection="1">
      <alignment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20" fillId="0" borderId="26" xfId="0" applyFont="1" applyFill="1" applyBorder="1" applyAlignment="1" applyProtection="1">
      <alignment horizontal="left" vertical="center" wrapText="1" shrinkToFit="1"/>
      <protection/>
    </xf>
    <xf numFmtId="2" fontId="20" fillId="0" borderId="26" xfId="0" applyNumberFormat="1" applyFont="1" applyFill="1" applyBorder="1" applyAlignment="1" applyProtection="1">
      <alignment horizontal="right" vertical="center"/>
      <protection locked="0"/>
    </xf>
    <xf numFmtId="9" fontId="5" fillId="0" borderId="0" xfId="0" applyNumberFormat="1" applyFont="1" applyFill="1" applyAlignment="1" applyProtection="1">
      <alignment/>
      <protection locked="0"/>
    </xf>
    <xf numFmtId="2" fontId="5" fillId="0" borderId="26" xfId="0" applyNumberFormat="1" applyFont="1" applyFill="1" applyBorder="1" applyAlignment="1" applyProtection="1">
      <alignment horizontal="right" vertical="center"/>
      <protection locked="0"/>
    </xf>
    <xf numFmtId="193" fontId="20" fillId="0" borderId="26" xfId="0" applyNumberFormat="1" applyFont="1" applyFill="1" applyBorder="1" applyAlignment="1" applyProtection="1">
      <alignment horizontal="right" vertical="center"/>
      <protection locked="0"/>
    </xf>
    <xf numFmtId="1" fontId="20" fillId="0" borderId="26" xfId="0" applyNumberFormat="1" applyFont="1" applyFill="1" applyBorder="1" applyAlignment="1" applyProtection="1">
      <alignment horizontal="right" vertical="center"/>
      <protection locked="0"/>
    </xf>
    <xf numFmtId="187" fontId="20" fillId="0" borderId="26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 applyProtection="1">
      <alignment horizontal="left" vertical="center" wrapText="1" shrinkToFit="1"/>
      <protection/>
    </xf>
    <xf numFmtId="0" fontId="17" fillId="35" borderId="26" xfId="0" applyFont="1" applyFill="1" applyBorder="1" applyAlignment="1" applyProtection="1">
      <alignment horizontal="left" vertical="center" wrapText="1" shrinkToFit="1"/>
      <protection/>
    </xf>
    <xf numFmtId="2" fontId="8" fillId="36" borderId="0" xfId="0" applyNumberFormat="1" applyFont="1" applyFill="1" applyBorder="1" applyAlignment="1" applyProtection="1">
      <alignment horizontal="right" vertical="center"/>
      <protection locked="0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0" fontId="21" fillId="0" borderId="26" xfId="0" applyFont="1" applyFill="1" applyBorder="1" applyAlignment="1">
      <alignment horizontal="center" wrapText="1"/>
    </xf>
    <xf numFmtId="0" fontId="17" fillId="0" borderId="26" xfId="0" applyFont="1" applyFill="1" applyBorder="1" applyAlignment="1" applyProtection="1">
      <alignment horizontal="left" vertical="center" wrapText="1" shrinkToFit="1"/>
      <protection/>
    </xf>
    <xf numFmtId="2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193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187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 shrinkToFit="1"/>
    </xf>
    <xf numFmtId="0" fontId="20" fillId="0" borderId="26" xfId="0" applyFont="1" applyFill="1" applyBorder="1" applyAlignment="1">
      <alignment horizontal="left" vertical="center" wrapText="1" shrinkToFit="1"/>
    </xf>
    <xf numFmtId="2" fontId="5" fillId="0" borderId="26" xfId="0" applyNumberFormat="1" applyFont="1" applyFill="1" applyBorder="1" applyAlignment="1" applyProtection="1">
      <alignment horizontal="right"/>
      <protection locked="0"/>
    </xf>
    <xf numFmtId="2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17" fillId="0" borderId="26" xfId="0" applyFont="1" applyFill="1" applyBorder="1" applyAlignment="1" applyProtection="1">
      <alignment horizontal="left" vertical="center" wrapText="1" indent="1"/>
      <protection/>
    </xf>
    <xf numFmtId="0" fontId="17" fillId="0" borderId="26" xfId="0" applyFont="1" applyFill="1" applyBorder="1" applyAlignment="1" applyProtection="1">
      <alignment horizontal="centerContinuous" vertical="center" wrapText="1"/>
      <protection/>
    </xf>
    <xf numFmtId="186" fontId="20" fillId="0" borderId="26" xfId="0" applyNumberFormat="1" applyFont="1" applyFill="1" applyBorder="1" applyAlignment="1" applyProtection="1">
      <alignment horizontal="right" vertical="center"/>
      <protection locked="0"/>
    </xf>
    <xf numFmtId="186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>
      <alignment horizontal="right" wrapText="1"/>
    </xf>
    <xf numFmtId="187" fontId="23" fillId="0" borderId="38" xfId="0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187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26" xfId="57" applyFont="1" applyFill="1" applyBorder="1" applyAlignment="1" applyProtection="1">
      <alignment horizontal="center" vertical="center" wrapText="1"/>
      <protection locked="0"/>
    </xf>
    <xf numFmtId="2" fontId="20" fillId="0" borderId="26" xfId="57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187" fontId="17" fillId="0" borderId="26" xfId="0" applyNumberFormat="1" applyFont="1" applyFill="1" applyBorder="1" applyAlignment="1" applyProtection="1">
      <alignment horizontal="right" vertical="center"/>
      <protection locked="0"/>
    </xf>
    <xf numFmtId="1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6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187" fontId="20" fillId="0" borderId="26" xfId="0" applyNumberFormat="1" applyFont="1" applyFill="1" applyBorder="1" applyAlignment="1" applyProtection="1">
      <alignment horizontal="right" vertical="center"/>
      <protection locked="0"/>
    </xf>
    <xf numFmtId="19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right" vertical="center"/>
      <protection locked="0"/>
    </xf>
    <xf numFmtId="193" fontId="5" fillId="0" borderId="26" xfId="0" applyNumberFormat="1" applyFont="1" applyFill="1" applyBorder="1" applyAlignment="1" applyProtection="1">
      <alignment horizontal="right" vertical="center"/>
      <protection locked="0"/>
    </xf>
    <xf numFmtId="193" fontId="20" fillId="0" borderId="26" xfId="57" applyNumberFormat="1" applyFont="1" applyFill="1" applyBorder="1" applyAlignment="1" applyProtection="1">
      <alignment horizontal="center" vertical="center" wrapText="1"/>
      <protection locked="0"/>
    </xf>
    <xf numFmtId="2" fontId="20" fillId="0" borderId="26" xfId="0" applyNumberFormat="1" applyFont="1" applyFill="1" applyBorder="1" applyAlignment="1" applyProtection="1">
      <alignment horizontal="center" vertical="center"/>
      <protection locked="0"/>
    </xf>
    <xf numFmtId="2" fontId="20" fillId="0" borderId="26" xfId="57" applyNumberFormat="1" applyFont="1" applyFill="1" applyBorder="1" applyAlignment="1" applyProtection="1">
      <alignment horizontal="center" vertical="center" wrapText="1"/>
      <protection locked="0"/>
    </xf>
    <xf numFmtId="193" fontId="20" fillId="0" borderId="26" xfId="57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Fill="1" applyBorder="1" applyAlignment="1" applyProtection="1">
      <alignment horizontal="left" vertical="top" wrapText="1"/>
      <protection/>
    </xf>
    <xf numFmtId="0" fontId="17" fillId="35" borderId="26" xfId="0" applyFont="1" applyFill="1" applyBorder="1" applyAlignment="1">
      <alignment horizontal="left"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>
      <alignment horizontal="center" vertical="center" wrapText="1" shrinkToFit="1"/>
    </xf>
    <xf numFmtId="187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11"/>
  </sheetPr>
  <dimension ref="A1:R1659"/>
  <sheetViews>
    <sheetView tabSelected="1" zoomScalePageLayoutView="0" workbookViewId="0" topLeftCell="A1">
      <pane xSplit="2" ySplit="8" topLeftCell="C103" activePane="bottomRight" state="frozen"/>
      <selection pane="topLeft" activeCell="F8" sqref="F8"/>
      <selection pane="topRight" activeCell="F8" sqref="F8"/>
      <selection pane="bottomLeft" activeCell="F8" sqref="F8"/>
      <selection pane="bottomRight" activeCell="D109" sqref="D109:L116"/>
    </sheetView>
  </sheetViews>
  <sheetFormatPr defaultColWidth="8.875" defaultRowHeight="12.75"/>
  <cols>
    <col min="1" max="1" width="33.75390625" style="2" customWidth="1"/>
    <col min="2" max="2" width="19.125" style="2" customWidth="1"/>
    <col min="3" max="3" width="10.25390625" style="2" hidden="1" customWidth="1"/>
    <col min="4" max="4" width="10.625" style="2" customWidth="1"/>
    <col min="5" max="5" width="9.75390625" style="2" customWidth="1"/>
    <col min="6" max="6" width="9.875" style="2" customWidth="1"/>
    <col min="7" max="7" width="10.375" style="2" customWidth="1"/>
    <col min="8" max="8" width="10.00390625" style="2" customWidth="1"/>
    <col min="9" max="9" width="11.125" style="1" customWidth="1"/>
    <col min="10" max="10" width="10.375" style="1" customWidth="1"/>
    <col min="11" max="11" width="9.125" style="1" customWidth="1"/>
    <col min="12" max="12" width="10.00390625" style="1" customWidth="1"/>
    <col min="13" max="13" width="5.75390625" style="1" customWidth="1"/>
    <col min="14" max="14" width="13.75390625" style="1" customWidth="1"/>
    <col min="15" max="17" width="5.75390625" style="1" customWidth="1"/>
    <col min="18" max="18" width="8.875" style="1" customWidth="1"/>
    <col min="19" max="16384" width="8.875" style="2" customWidth="1"/>
  </cols>
  <sheetData>
    <row r="1" spans="1:18" s="6" customFormat="1" ht="19.5" customHeight="1">
      <c r="A1" s="158" t="s">
        <v>773</v>
      </c>
      <c r="B1" s="132"/>
      <c r="C1" s="199"/>
      <c r="D1" s="199"/>
      <c r="E1" s="199"/>
      <c r="F1" s="199"/>
      <c r="G1" s="199"/>
      <c r="H1" s="199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2" ht="24" customHeight="1">
      <c r="A2" s="234" t="s">
        <v>957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ht="18" customHeight="1" hidden="1">
      <c r="B3" s="2">
        <v>7</v>
      </c>
    </row>
    <row r="4" spans="1:8" ht="22.5" customHeight="1" hidden="1">
      <c r="A4" s="8"/>
      <c r="B4" s="8"/>
      <c r="C4" s="9"/>
      <c r="D4" s="8"/>
      <c r="E4" s="8"/>
      <c r="F4" s="8"/>
      <c r="G4" s="8"/>
      <c r="H4" s="8"/>
    </row>
    <row r="5" spans="1:12" ht="21.75" customHeight="1">
      <c r="A5" s="163" t="s">
        <v>775</v>
      </c>
      <c r="B5" s="164" t="s">
        <v>776</v>
      </c>
      <c r="C5" s="200" t="s">
        <v>782</v>
      </c>
      <c r="D5" s="200" t="s">
        <v>782</v>
      </c>
      <c r="E5" s="161" t="s">
        <v>782</v>
      </c>
      <c r="F5" s="201" t="s">
        <v>783</v>
      </c>
      <c r="G5" s="201" t="s">
        <v>784</v>
      </c>
      <c r="H5" s="201"/>
      <c r="I5" s="201"/>
      <c r="J5" s="201"/>
      <c r="K5" s="201"/>
      <c r="L5" s="201"/>
    </row>
    <row r="6" spans="1:12" ht="10.5" customHeight="1">
      <c r="A6" s="165"/>
      <c r="B6" s="165"/>
      <c r="C6" s="163">
        <v>2015</v>
      </c>
      <c r="D6" s="163">
        <v>2020</v>
      </c>
      <c r="E6" s="163">
        <v>2021</v>
      </c>
      <c r="F6" s="163">
        <v>2022</v>
      </c>
      <c r="G6" s="236">
        <v>2023</v>
      </c>
      <c r="H6" s="236"/>
      <c r="I6" s="237">
        <v>2024</v>
      </c>
      <c r="J6" s="238"/>
      <c r="K6" s="236">
        <v>2025</v>
      </c>
      <c r="L6" s="236"/>
    </row>
    <row r="7" spans="1:12" ht="27.75" customHeight="1">
      <c r="A7" s="165"/>
      <c r="B7" s="165"/>
      <c r="C7" s="163"/>
      <c r="D7" s="161"/>
      <c r="E7" s="163"/>
      <c r="F7" s="163"/>
      <c r="G7" s="166" t="s">
        <v>902</v>
      </c>
      <c r="H7" s="166" t="s">
        <v>903</v>
      </c>
      <c r="I7" s="166" t="s">
        <v>902</v>
      </c>
      <c r="J7" s="166" t="s">
        <v>903</v>
      </c>
      <c r="K7" s="166" t="s">
        <v>902</v>
      </c>
      <c r="L7" s="166" t="s">
        <v>903</v>
      </c>
    </row>
    <row r="8" spans="1:12" ht="14.25" customHeight="1">
      <c r="A8" s="165"/>
      <c r="B8" s="165"/>
      <c r="C8" s="163"/>
      <c r="D8" s="163"/>
      <c r="E8" s="163"/>
      <c r="F8" s="163"/>
      <c r="G8" s="164" t="s">
        <v>785</v>
      </c>
      <c r="H8" s="161" t="s">
        <v>786</v>
      </c>
      <c r="I8" s="164" t="s">
        <v>785</v>
      </c>
      <c r="J8" s="161" t="s">
        <v>786</v>
      </c>
      <c r="K8" s="164" t="s">
        <v>785</v>
      </c>
      <c r="L8" s="161" t="s">
        <v>786</v>
      </c>
    </row>
    <row r="9" spans="1:12" s="1" customFormat="1" ht="12">
      <c r="A9" s="167" t="s">
        <v>703</v>
      </c>
      <c r="B9" s="161"/>
      <c r="C9" s="159"/>
      <c r="D9" s="159"/>
      <c r="E9" s="159"/>
      <c r="F9" s="159"/>
      <c r="G9" s="159"/>
      <c r="H9" s="159"/>
      <c r="I9" s="160"/>
      <c r="J9" s="160"/>
      <c r="K9" s="160"/>
      <c r="L9" s="160"/>
    </row>
    <row r="10" spans="1:12" s="1" customFormat="1" ht="24">
      <c r="A10" s="169" t="s">
        <v>904</v>
      </c>
      <c r="B10" s="230" t="s">
        <v>789</v>
      </c>
      <c r="C10" s="202">
        <v>27.271</v>
      </c>
      <c r="D10" s="187">
        <v>26.161</v>
      </c>
      <c r="E10" s="203">
        <v>26.067</v>
      </c>
      <c r="F10" s="203">
        <v>26.025</v>
      </c>
      <c r="G10" s="203">
        <v>25.995</v>
      </c>
      <c r="H10" s="203">
        <v>25.995</v>
      </c>
      <c r="I10" s="203">
        <v>25.99</v>
      </c>
      <c r="J10" s="203">
        <v>25.99</v>
      </c>
      <c r="K10" s="203">
        <v>25.9</v>
      </c>
      <c r="L10" s="203">
        <v>25.9</v>
      </c>
    </row>
    <row r="11" spans="1:12" s="1" customFormat="1" ht="24">
      <c r="A11" s="169" t="s">
        <v>905</v>
      </c>
      <c r="B11" s="230" t="s">
        <v>789</v>
      </c>
      <c r="C11" s="204">
        <v>14.809</v>
      </c>
      <c r="D11" s="203">
        <f>D10*54.1%</f>
        <v>14.153101000000001</v>
      </c>
      <c r="E11" s="203">
        <f>E10*55.5%</f>
        <v>14.467185</v>
      </c>
      <c r="F11" s="203">
        <f aca="true" t="shared" si="0" ref="F11:L11">F10*55.5%</f>
        <v>14.443875</v>
      </c>
      <c r="G11" s="203">
        <f t="shared" si="0"/>
        <v>14.427225000000002</v>
      </c>
      <c r="H11" s="203">
        <f t="shared" si="0"/>
        <v>14.427225000000002</v>
      </c>
      <c r="I11" s="203">
        <f t="shared" si="0"/>
        <v>14.42445</v>
      </c>
      <c r="J11" s="203">
        <f t="shared" si="0"/>
        <v>14.42445</v>
      </c>
      <c r="K11" s="203">
        <f t="shared" si="0"/>
        <v>14.374500000000001</v>
      </c>
      <c r="L11" s="203">
        <f t="shared" si="0"/>
        <v>14.374500000000001</v>
      </c>
    </row>
    <row r="12" spans="1:12" s="1" customFormat="1" ht="25.5" customHeight="1">
      <c r="A12" s="227" t="s">
        <v>906</v>
      </c>
      <c r="B12" s="230" t="s">
        <v>789</v>
      </c>
      <c r="C12" s="204">
        <v>7.069</v>
      </c>
      <c r="D12" s="203">
        <f>D10*27%</f>
        <v>7.063470000000001</v>
      </c>
      <c r="E12" s="203">
        <f>E10*25.9%</f>
        <v>6.751353</v>
      </c>
      <c r="F12" s="203">
        <f aca="true" t="shared" si="1" ref="F12:L12">F10*25.9%</f>
        <v>6.740475</v>
      </c>
      <c r="G12" s="203">
        <f t="shared" si="1"/>
        <v>6.732705</v>
      </c>
      <c r="H12" s="203">
        <f t="shared" si="1"/>
        <v>6.732705</v>
      </c>
      <c r="I12" s="203">
        <f t="shared" si="1"/>
        <v>6.7314099999999994</v>
      </c>
      <c r="J12" s="203">
        <f t="shared" si="1"/>
        <v>6.7314099999999994</v>
      </c>
      <c r="K12" s="203">
        <f t="shared" si="1"/>
        <v>6.7081</v>
      </c>
      <c r="L12" s="203">
        <f t="shared" si="1"/>
        <v>6.7081</v>
      </c>
    </row>
    <row r="13" spans="1:13" s="1" customFormat="1" ht="26.25" customHeight="1">
      <c r="A13" s="169" t="s">
        <v>956</v>
      </c>
      <c r="B13" s="230" t="s">
        <v>702</v>
      </c>
      <c r="C13" s="174">
        <v>70.36</v>
      </c>
      <c r="D13" s="205">
        <v>70.63</v>
      </c>
      <c r="E13" s="205">
        <v>68.67</v>
      </c>
      <c r="F13" s="205">
        <v>68.8</v>
      </c>
      <c r="G13" s="205">
        <v>69.2</v>
      </c>
      <c r="H13" s="205">
        <v>69.2</v>
      </c>
      <c r="I13" s="205">
        <v>69.7</v>
      </c>
      <c r="J13" s="205">
        <v>69.7</v>
      </c>
      <c r="K13" s="205">
        <v>70.5</v>
      </c>
      <c r="L13" s="205">
        <v>70.5</v>
      </c>
      <c r="M13" s="1" t="s">
        <v>263</v>
      </c>
    </row>
    <row r="14" spans="1:12" s="1" customFormat="1" ht="26.25" customHeight="1">
      <c r="A14" s="169" t="s">
        <v>694</v>
      </c>
      <c r="B14" s="230" t="s">
        <v>909</v>
      </c>
      <c r="C14" s="174">
        <v>14.4</v>
      </c>
      <c r="D14" s="187">
        <v>8.8</v>
      </c>
      <c r="E14" s="187">
        <v>7.4</v>
      </c>
      <c r="F14" s="189">
        <v>6.1</v>
      </c>
      <c r="G14" s="189">
        <v>6.15</v>
      </c>
      <c r="H14" s="189">
        <v>6.2</v>
      </c>
      <c r="I14" s="189">
        <v>6.25</v>
      </c>
      <c r="J14" s="189">
        <v>6.3</v>
      </c>
      <c r="K14" s="189">
        <v>6.4</v>
      </c>
      <c r="L14" s="189">
        <v>6.5</v>
      </c>
    </row>
    <row r="15" spans="1:13" s="1" customFormat="1" ht="18" customHeight="1">
      <c r="A15" s="169" t="s">
        <v>907</v>
      </c>
      <c r="B15" s="230" t="s">
        <v>908</v>
      </c>
      <c r="C15" s="174"/>
      <c r="D15" s="206">
        <v>1.309</v>
      </c>
      <c r="E15" s="206">
        <v>1.28</v>
      </c>
      <c r="F15" s="206">
        <v>1.281</v>
      </c>
      <c r="G15" s="206">
        <v>1.302</v>
      </c>
      <c r="H15" s="206">
        <v>1.302</v>
      </c>
      <c r="I15" s="206">
        <v>1.307</v>
      </c>
      <c r="J15" s="206">
        <v>1.307</v>
      </c>
      <c r="K15" s="206">
        <v>1.31</v>
      </c>
      <c r="L15" s="206">
        <v>1.31</v>
      </c>
      <c r="M15" s="1" t="s">
        <v>263</v>
      </c>
    </row>
    <row r="16" spans="1:12" s="1" customFormat="1" ht="23.25" customHeight="1">
      <c r="A16" s="169" t="s">
        <v>696</v>
      </c>
      <c r="B16" s="230" t="s">
        <v>910</v>
      </c>
      <c r="C16" s="174">
        <v>15.9</v>
      </c>
      <c r="D16" s="187">
        <v>16.2</v>
      </c>
      <c r="E16" s="187">
        <v>18.8</v>
      </c>
      <c r="F16" s="189">
        <v>16.8</v>
      </c>
      <c r="G16" s="189">
        <v>16.8</v>
      </c>
      <c r="H16" s="189">
        <v>16.8</v>
      </c>
      <c r="I16" s="189">
        <v>16.8</v>
      </c>
      <c r="J16" s="189">
        <v>16.8</v>
      </c>
      <c r="K16" s="189">
        <v>16.8</v>
      </c>
      <c r="L16" s="189">
        <v>16.8</v>
      </c>
    </row>
    <row r="17" spans="1:12" s="1" customFormat="1" ht="25.5" customHeight="1">
      <c r="A17" s="169" t="s">
        <v>708</v>
      </c>
      <c r="B17" s="230" t="s">
        <v>695</v>
      </c>
      <c r="C17" s="176">
        <v>-1.5</v>
      </c>
      <c r="D17" s="187">
        <f>D14-D16</f>
        <v>-7.399999999999999</v>
      </c>
      <c r="E17" s="187">
        <f>E14-E16</f>
        <v>-11.4</v>
      </c>
      <c r="F17" s="187">
        <f aca="true" t="shared" si="2" ref="F17:L17">F14-F16</f>
        <v>-10.700000000000001</v>
      </c>
      <c r="G17" s="187">
        <f t="shared" si="2"/>
        <v>-10.65</v>
      </c>
      <c r="H17" s="187">
        <f t="shared" si="2"/>
        <v>-10.600000000000001</v>
      </c>
      <c r="I17" s="187">
        <f t="shared" si="2"/>
        <v>-10.55</v>
      </c>
      <c r="J17" s="187">
        <f t="shared" si="2"/>
        <v>-10.5</v>
      </c>
      <c r="K17" s="187">
        <f t="shared" si="2"/>
        <v>-10.4</v>
      </c>
      <c r="L17" s="187">
        <f t="shared" si="2"/>
        <v>-10.3</v>
      </c>
    </row>
    <row r="18" spans="1:12" s="1" customFormat="1" ht="12">
      <c r="A18" s="169" t="s">
        <v>709</v>
      </c>
      <c r="B18" s="230" t="s">
        <v>688</v>
      </c>
      <c r="C18" s="174">
        <v>753</v>
      </c>
      <c r="D18" s="207">
        <v>866</v>
      </c>
      <c r="E18" s="207">
        <v>901</v>
      </c>
      <c r="F18" s="207">
        <v>854</v>
      </c>
      <c r="G18" s="207">
        <v>850</v>
      </c>
      <c r="H18" s="207">
        <v>852</v>
      </c>
      <c r="I18" s="207">
        <v>860</v>
      </c>
      <c r="J18" s="207">
        <v>862</v>
      </c>
      <c r="K18" s="207">
        <v>865</v>
      </c>
      <c r="L18" s="207">
        <v>867</v>
      </c>
    </row>
    <row r="19" spans="1:12" ht="12">
      <c r="A19" s="169" t="s">
        <v>710</v>
      </c>
      <c r="B19" s="230" t="s">
        <v>688</v>
      </c>
      <c r="C19" s="174">
        <v>1035</v>
      </c>
      <c r="D19" s="207">
        <v>687</v>
      </c>
      <c r="E19" s="207">
        <v>771</v>
      </c>
      <c r="F19" s="207">
        <v>750</v>
      </c>
      <c r="G19" s="207">
        <v>740</v>
      </c>
      <c r="H19" s="207">
        <v>740</v>
      </c>
      <c r="I19" s="207">
        <v>750</v>
      </c>
      <c r="J19" s="207">
        <v>750</v>
      </c>
      <c r="K19" s="207">
        <v>750</v>
      </c>
      <c r="L19" s="207">
        <v>750</v>
      </c>
    </row>
    <row r="20" spans="1:12" ht="15" customHeight="1">
      <c r="A20" s="169" t="s">
        <v>911</v>
      </c>
      <c r="B20" s="230" t="s">
        <v>688</v>
      </c>
      <c r="C20" s="174">
        <v>-10.5</v>
      </c>
      <c r="D20" s="207">
        <f>D18-D19</f>
        <v>179</v>
      </c>
      <c r="E20" s="207">
        <f>E18-E19</f>
        <v>130</v>
      </c>
      <c r="F20" s="207">
        <f aca="true" t="shared" si="3" ref="F20:L20">F18-F19</f>
        <v>104</v>
      </c>
      <c r="G20" s="207">
        <f t="shared" si="3"/>
        <v>110</v>
      </c>
      <c r="H20" s="207">
        <f t="shared" si="3"/>
        <v>112</v>
      </c>
      <c r="I20" s="207">
        <f t="shared" si="3"/>
        <v>110</v>
      </c>
      <c r="J20" s="207">
        <f t="shared" si="3"/>
        <v>112</v>
      </c>
      <c r="K20" s="207">
        <f t="shared" si="3"/>
        <v>115</v>
      </c>
      <c r="L20" s="207">
        <f t="shared" si="3"/>
        <v>117</v>
      </c>
    </row>
    <row r="21" spans="1:12" ht="12">
      <c r="A21" s="181" t="s">
        <v>928</v>
      </c>
      <c r="B21" s="231"/>
      <c r="C21" s="176"/>
      <c r="D21" s="187"/>
      <c r="E21" s="187"/>
      <c r="F21" s="189"/>
      <c r="G21" s="189"/>
      <c r="H21" s="189"/>
      <c r="I21" s="187"/>
      <c r="J21" s="187"/>
      <c r="K21" s="187"/>
      <c r="L21" s="187"/>
    </row>
    <row r="22" spans="1:12" ht="61.5" customHeight="1">
      <c r="A22" s="162" t="s">
        <v>968</v>
      </c>
      <c r="B22" s="231" t="s">
        <v>689</v>
      </c>
      <c r="C22" s="183">
        <f>SUM(C27,C29)</f>
        <v>963666.6</v>
      </c>
      <c r="D22" s="208">
        <f>D27+D29+D31</f>
        <v>1415066</v>
      </c>
      <c r="E22" s="208">
        <f>E27+E29+E31</f>
        <v>3163393.6999999997</v>
      </c>
      <c r="F22" s="208">
        <f aca="true" t="shared" si="4" ref="F22:L22">F27+F29+F31</f>
        <v>2618218.3660000004</v>
      </c>
      <c r="G22" s="208">
        <f t="shared" si="4"/>
        <v>2701560.802274</v>
      </c>
      <c r="H22" s="208">
        <f t="shared" si="4"/>
        <v>2740460.2529804115</v>
      </c>
      <c r="I22" s="208">
        <f t="shared" si="4"/>
        <v>2837514.5521618496</v>
      </c>
      <c r="J22" s="208">
        <f t="shared" si="4"/>
        <v>2886122.8085211236</v>
      </c>
      <c r="K22" s="208">
        <f t="shared" si="4"/>
        <v>2989579.658386171</v>
      </c>
      <c r="L22" s="208">
        <f t="shared" si="4"/>
        <v>3053621.011989822</v>
      </c>
    </row>
    <row r="23" spans="1:12" ht="15" customHeight="1">
      <c r="A23" s="169"/>
      <c r="B23" s="230" t="s">
        <v>836</v>
      </c>
      <c r="C23" s="176"/>
      <c r="D23" s="190">
        <f>D22/C22*100</f>
        <v>146.84186418829916</v>
      </c>
      <c r="E23" s="190">
        <f>E22/D22*100</f>
        <v>223.5509651139947</v>
      </c>
      <c r="F23" s="205">
        <v>107</v>
      </c>
      <c r="G23" s="205">
        <v>103.4</v>
      </c>
      <c r="H23" s="205">
        <v>104.7</v>
      </c>
      <c r="I23" s="205">
        <v>105.6</v>
      </c>
      <c r="J23" s="205">
        <v>106</v>
      </c>
      <c r="K23" s="205">
        <v>105.8</v>
      </c>
      <c r="L23" s="205">
        <v>106.3</v>
      </c>
    </row>
    <row r="24" spans="1:12" ht="12">
      <c r="A24" s="169" t="s">
        <v>697</v>
      </c>
      <c r="B24" s="230"/>
      <c r="C24" s="176"/>
      <c r="D24" s="187"/>
      <c r="E24" s="187"/>
      <c r="F24" s="189"/>
      <c r="G24" s="189"/>
      <c r="H24" s="189"/>
      <c r="I24" s="187"/>
      <c r="J24" s="187"/>
      <c r="K24" s="187"/>
      <c r="L24" s="187"/>
    </row>
    <row r="25" spans="1:12" ht="48">
      <c r="A25" s="228" t="s">
        <v>969</v>
      </c>
      <c r="B25" s="230" t="s">
        <v>689</v>
      </c>
      <c r="C25" s="176"/>
      <c r="D25" s="187">
        <v>0</v>
      </c>
      <c r="E25" s="187">
        <v>0</v>
      </c>
      <c r="F25" s="189">
        <v>0</v>
      </c>
      <c r="G25" s="189">
        <v>0</v>
      </c>
      <c r="H25" s="189">
        <v>0</v>
      </c>
      <c r="I25" s="187">
        <v>0</v>
      </c>
      <c r="J25" s="187">
        <v>0</v>
      </c>
      <c r="K25" s="187">
        <v>0</v>
      </c>
      <c r="L25" s="187"/>
    </row>
    <row r="26" spans="1:12" ht="15" customHeight="1">
      <c r="A26" s="169"/>
      <c r="B26" s="230" t="s">
        <v>836</v>
      </c>
      <c r="C26" s="176"/>
      <c r="D26" s="187"/>
      <c r="E26" s="187"/>
      <c r="F26" s="189"/>
      <c r="G26" s="189"/>
      <c r="H26" s="189"/>
      <c r="I26" s="187"/>
      <c r="J26" s="187"/>
      <c r="K26" s="187"/>
      <c r="L26" s="187"/>
    </row>
    <row r="27" spans="1:12" ht="51" customHeight="1">
      <c r="A27" s="169" t="s">
        <v>912</v>
      </c>
      <c r="B27" s="230" t="s">
        <v>690</v>
      </c>
      <c r="C27" s="174">
        <v>758485.6</v>
      </c>
      <c r="D27" s="187">
        <v>1120765</v>
      </c>
      <c r="E27" s="187">
        <v>2894147.3</v>
      </c>
      <c r="F27" s="189">
        <v>2346010</v>
      </c>
      <c r="G27" s="189">
        <f>F27*G28</f>
        <v>2418736.3099999996</v>
      </c>
      <c r="H27" s="189">
        <f>F27*H28</f>
        <v>2446888.4299999997</v>
      </c>
      <c r="I27" s="209">
        <f>G27*I28</f>
        <v>2546929.3344299993</v>
      </c>
      <c r="J27" s="209">
        <f>H27*J28</f>
        <v>2583914.1820799997</v>
      </c>
      <c r="K27" s="187">
        <f>I27*K28</f>
        <v>2687010.4478236493</v>
      </c>
      <c r="L27" s="187">
        <f>J27*L28</f>
        <v>2738949.0330048</v>
      </c>
    </row>
    <row r="28" spans="1:12" ht="12.75" customHeight="1">
      <c r="A28" s="169"/>
      <c r="B28" s="230" t="s">
        <v>836</v>
      </c>
      <c r="C28" s="176"/>
      <c r="D28" s="223">
        <v>1.019</v>
      </c>
      <c r="E28" s="223">
        <v>1.059</v>
      </c>
      <c r="F28" s="188">
        <v>1.076</v>
      </c>
      <c r="G28" s="188">
        <v>1.031</v>
      </c>
      <c r="H28" s="188">
        <v>1.043</v>
      </c>
      <c r="I28" s="188">
        <v>1.053</v>
      </c>
      <c r="J28" s="188">
        <v>1.056</v>
      </c>
      <c r="K28" s="188">
        <v>1.055</v>
      </c>
      <c r="L28" s="188">
        <v>1.06</v>
      </c>
    </row>
    <row r="29" spans="1:12" ht="59.25" customHeight="1">
      <c r="A29" s="228" t="s">
        <v>913</v>
      </c>
      <c r="B29" s="230" t="s">
        <v>689</v>
      </c>
      <c r="C29" s="174">
        <v>205181</v>
      </c>
      <c r="D29" s="187">
        <v>262672</v>
      </c>
      <c r="E29" s="187">
        <v>236631.6</v>
      </c>
      <c r="F29" s="179">
        <f>E29*F30</f>
        <v>238997.916</v>
      </c>
      <c r="G29" s="179">
        <f>F29*1.039</f>
        <v>248318.834724</v>
      </c>
      <c r="H29" s="179">
        <f>G29*1.038</f>
        <v>257754.950443512</v>
      </c>
      <c r="I29" s="179">
        <f>G29*I30</f>
        <v>254526.80559209996</v>
      </c>
      <c r="J29" s="179">
        <f>I29*1.04</f>
        <v>264707.87781578396</v>
      </c>
      <c r="K29" s="179">
        <f>I29*1.04</f>
        <v>264707.87781578396</v>
      </c>
      <c r="L29" s="179">
        <f>K29*1.04</f>
        <v>275296.1929284153</v>
      </c>
    </row>
    <row r="30" spans="1:12" ht="10.5" customHeight="1">
      <c r="A30" s="169"/>
      <c r="B30" s="230" t="s">
        <v>692</v>
      </c>
      <c r="C30" s="176"/>
      <c r="D30" s="190">
        <v>100.8</v>
      </c>
      <c r="E30" s="190">
        <f>E29/D29*100</f>
        <v>90.08634342449899</v>
      </c>
      <c r="F30" s="210">
        <v>1.01</v>
      </c>
      <c r="G30" s="188">
        <v>1.014</v>
      </c>
      <c r="H30" s="188">
        <v>1.023</v>
      </c>
      <c r="I30" s="210">
        <v>1.025</v>
      </c>
      <c r="J30" s="210">
        <v>1.035</v>
      </c>
      <c r="K30" s="210">
        <v>1.03</v>
      </c>
      <c r="L30" s="210">
        <v>1.05</v>
      </c>
    </row>
    <row r="31" spans="1:12" ht="75.75" customHeight="1">
      <c r="A31" s="169" t="s">
        <v>914</v>
      </c>
      <c r="B31" s="230" t="s">
        <v>689</v>
      </c>
      <c r="C31" s="176"/>
      <c r="D31" s="187">
        <v>31629</v>
      </c>
      <c r="E31" s="187">
        <v>32614.8</v>
      </c>
      <c r="F31" s="179">
        <f>D31*1.05</f>
        <v>33210.450000000004</v>
      </c>
      <c r="G31" s="179">
        <f>F31*1.039</f>
        <v>34505.65755</v>
      </c>
      <c r="H31" s="179">
        <f>G31*1.038</f>
        <v>35816.8725369</v>
      </c>
      <c r="I31" s="179">
        <f>G31*I32</f>
        <v>36058.41213975</v>
      </c>
      <c r="J31" s="179">
        <f>I31*1.04</f>
        <v>37500.74862534</v>
      </c>
      <c r="K31" s="179">
        <f>I31*K32</f>
        <v>37861.3327467375</v>
      </c>
      <c r="L31" s="179">
        <f>K31*1.04</f>
        <v>39375.786056607</v>
      </c>
    </row>
    <row r="32" spans="1:12" ht="12.75" customHeight="1">
      <c r="A32" s="169"/>
      <c r="B32" s="230" t="s">
        <v>692</v>
      </c>
      <c r="C32" s="176"/>
      <c r="D32" s="190">
        <v>104.7</v>
      </c>
      <c r="E32" s="190">
        <f>E31/D31*100</f>
        <v>103.11675993550222</v>
      </c>
      <c r="F32" s="188">
        <v>1.03</v>
      </c>
      <c r="G32" s="188">
        <v>1.04</v>
      </c>
      <c r="H32" s="188">
        <v>1.055</v>
      </c>
      <c r="I32" s="188">
        <v>1.045</v>
      </c>
      <c r="J32" s="188">
        <v>1.06</v>
      </c>
      <c r="K32" s="188">
        <v>1.05</v>
      </c>
      <c r="L32" s="188">
        <v>1.065</v>
      </c>
    </row>
    <row r="33" spans="1:12" ht="11.25" customHeight="1">
      <c r="A33" s="167" t="s">
        <v>929</v>
      </c>
      <c r="B33" s="231"/>
      <c r="C33" s="184"/>
      <c r="D33" s="187"/>
      <c r="E33" s="187"/>
      <c r="F33" s="189"/>
      <c r="G33" s="189"/>
      <c r="H33" s="189"/>
      <c r="I33" s="187"/>
      <c r="J33" s="187"/>
      <c r="K33" s="187"/>
      <c r="L33" s="187"/>
    </row>
    <row r="34" spans="1:12" ht="24">
      <c r="A34" s="162" t="s">
        <v>699</v>
      </c>
      <c r="B34" s="231" t="s">
        <v>689</v>
      </c>
      <c r="C34" s="183">
        <f>C38+C40</f>
        <v>1378567</v>
      </c>
      <c r="D34" s="191">
        <f>D38+D40</f>
        <v>2639496</v>
      </c>
      <c r="E34" s="191">
        <f>E38+E40</f>
        <v>3665286</v>
      </c>
      <c r="F34" s="191">
        <f>F38+F40</f>
        <v>3598050.5549999997</v>
      </c>
      <c r="G34" s="191">
        <f aca="true" t="shared" si="5" ref="G34:L34">G38+G40</f>
        <v>3590600.5749999997</v>
      </c>
      <c r="H34" s="191">
        <f t="shared" si="5"/>
        <v>3625782.9264499997</v>
      </c>
      <c r="I34" s="191">
        <f t="shared" si="5"/>
        <v>3639882.9132293495</v>
      </c>
      <c r="J34" s="191">
        <f t="shared" si="5"/>
        <v>3680926.0645351843</v>
      </c>
      <c r="K34" s="191">
        <f t="shared" si="5"/>
        <v>3688859.0645351843</v>
      </c>
      <c r="L34" s="191">
        <f t="shared" si="5"/>
        <v>3725958.757986931</v>
      </c>
    </row>
    <row r="35" spans="1:12" ht="29.25" customHeight="1">
      <c r="A35" s="169"/>
      <c r="B35" s="230" t="s">
        <v>803</v>
      </c>
      <c r="C35" s="177">
        <v>1.13</v>
      </c>
      <c r="D35" s="223">
        <f>D34/C34*D36</f>
        <v>1.9874237871644977</v>
      </c>
      <c r="E35" s="223">
        <v>1.389</v>
      </c>
      <c r="F35" s="188">
        <f>F34/E34*F36</f>
        <v>0.9973626516129983</v>
      </c>
      <c r="G35" s="188">
        <f aca="true" t="shared" si="6" ref="G35:L35">G34/F34*G36</f>
        <v>1.0019211576364302</v>
      </c>
      <c r="H35" s="188">
        <f t="shared" si="6"/>
        <v>1.0198964432891564</v>
      </c>
      <c r="I35" s="188">
        <f t="shared" si="6"/>
        <v>1.008908255679035</v>
      </c>
      <c r="J35" s="188">
        <f t="shared" si="6"/>
        <v>1.0223999892192643</v>
      </c>
      <c r="K35" s="188">
        <f t="shared" si="6"/>
        <v>1.0031573193432242</v>
      </c>
      <c r="L35" s="188">
        <f t="shared" si="6"/>
        <v>1.018137684944077</v>
      </c>
    </row>
    <row r="36" spans="1:12" ht="13.5" customHeight="1">
      <c r="A36" s="173" t="s">
        <v>915</v>
      </c>
      <c r="B36" s="230" t="s">
        <v>916</v>
      </c>
      <c r="C36" s="177"/>
      <c r="D36" s="223">
        <v>1.038</v>
      </c>
      <c r="E36" s="223">
        <v>1.009</v>
      </c>
      <c r="F36" s="188">
        <v>1.016</v>
      </c>
      <c r="G36" s="188">
        <v>1.004</v>
      </c>
      <c r="H36" s="188">
        <v>1.01</v>
      </c>
      <c r="I36" s="188">
        <v>1.005</v>
      </c>
      <c r="J36" s="188">
        <v>1.011</v>
      </c>
      <c r="K36" s="188">
        <v>1.001</v>
      </c>
      <c r="L36" s="188">
        <v>1.008</v>
      </c>
    </row>
    <row r="37" spans="1:12" ht="15.75">
      <c r="A37" s="169" t="s">
        <v>621</v>
      </c>
      <c r="B37" s="230"/>
      <c r="C37" s="184"/>
      <c r="D37" s="187"/>
      <c r="E37" s="187"/>
      <c r="F37" s="189"/>
      <c r="G37" s="189"/>
      <c r="H37" s="189"/>
      <c r="I37" s="187"/>
      <c r="J37" s="187"/>
      <c r="K37" s="187"/>
      <c r="L37" s="187"/>
    </row>
    <row r="38" spans="1:13" ht="24.75" customHeight="1">
      <c r="A38" s="185" t="s">
        <v>917</v>
      </c>
      <c r="B38" s="231" t="s">
        <v>689</v>
      </c>
      <c r="C38" s="186">
        <v>977602</v>
      </c>
      <c r="D38" s="187">
        <v>2135577</v>
      </c>
      <c r="E38" s="187">
        <v>3123137</v>
      </c>
      <c r="F38" s="192">
        <f>E38*97.5%</f>
        <v>3045058.5749999997</v>
      </c>
      <c r="G38" s="192">
        <f>F38*100%</f>
        <v>3045058.5749999997</v>
      </c>
      <c r="H38" s="192">
        <f>G38*100.6%</f>
        <v>3063328.9264499997</v>
      </c>
      <c r="I38" s="192">
        <f>H38*100.3%</f>
        <v>3072518.9132293495</v>
      </c>
      <c r="J38" s="192">
        <f>I38*100.8%</f>
        <v>3097099.0645351843</v>
      </c>
      <c r="K38" s="192">
        <f>J38*100%</f>
        <v>3097099.0645351843</v>
      </c>
      <c r="L38" s="192">
        <f>K38*100.7%</f>
        <v>3118778.757986931</v>
      </c>
      <c r="M38" s="172"/>
    </row>
    <row r="39" spans="1:12" ht="28.5" customHeight="1">
      <c r="A39" s="173" t="s">
        <v>918</v>
      </c>
      <c r="B39" s="230" t="s">
        <v>803</v>
      </c>
      <c r="C39" s="177">
        <v>1.232</v>
      </c>
      <c r="D39" s="211">
        <v>1.323</v>
      </c>
      <c r="E39" s="211">
        <v>1.462</v>
      </c>
      <c r="F39" s="188">
        <f>F38/E38*1</f>
        <v>0.9749999999999999</v>
      </c>
      <c r="G39" s="188">
        <f aca="true" t="shared" si="7" ref="G39:L39">G38/F38*1</f>
        <v>1</v>
      </c>
      <c r="H39" s="188">
        <f t="shared" si="7"/>
        <v>1.006</v>
      </c>
      <c r="I39" s="188">
        <f t="shared" si="7"/>
        <v>1.003</v>
      </c>
      <c r="J39" s="188">
        <f t="shared" si="7"/>
        <v>1.008</v>
      </c>
      <c r="K39" s="188">
        <f t="shared" si="7"/>
        <v>1</v>
      </c>
      <c r="L39" s="188">
        <f t="shared" si="7"/>
        <v>1.0070000000000001</v>
      </c>
    </row>
    <row r="40" spans="1:12" ht="26.25" customHeight="1">
      <c r="A40" s="185" t="s">
        <v>970</v>
      </c>
      <c r="B40" s="231" t="s">
        <v>689</v>
      </c>
      <c r="C40" s="186">
        <v>400965</v>
      </c>
      <c r="D40" s="187">
        <v>503919</v>
      </c>
      <c r="E40" s="187">
        <v>542149</v>
      </c>
      <c r="F40" s="192">
        <f>E40*102%</f>
        <v>552991.98</v>
      </c>
      <c r="G40" s="192">
        <v>545542</v>
      </c>
      <c r="H40" s="192">
        <v>562454</v>
      </c>
      <c r="I40" s="192">
        <v>567364</v>
      </c>
      <c r="J40" s="192">
        <v>583827</v>
      </c>
      <c r="K40" s="192">
        <v>591760</v>
      </c>
      <c r="L40" s="192">
        <v>607180</v>
      </c>
    </row>
    <row r="41" spans="1:12" ht="30" customHeight="1">
      <c r="A41" s="173" t="s">
        <v>919</v>
      </c>
      <c r="B41" s="230" t="s">
        <v>803</v>
      </c>
      <c r="C41" s="177">
        <v>0.949</v>
      </c>
      <c r="D41" s="211">
        <f>D40/C40*1</f>
        <v>1.2567655531031388</v>
      </c>
      <c r="E41" s="211">
        <v>1.076</v>
      </c>
      <c r="F41" s="188">
        <v>1.02</v>
      </c>
      <c r="G41" s="188">
        <f>G40/F40/1.031</f>
        <v>0.9568650530717998</v>
      </c>
      <c r="H41" s="188">
        <f>H40/F40/1.031</f>
        <v>0.9865282170033584</v>
      </c>
      <c r="I41" s="188">
        <f>I40/G40/1.033</f>
        <v>1.0067769473113453</v>
      </c>
      <c r="J41" s="188">
        <f>J40/H40/1.033</f>
        <v>1.0048398373314236</v>
      </c>
      <c r="K41" s="188">
        <f>K40/I40/1.035</f>
        <v>1.0077283582859176</v>
      </c>
      <c r="L41" s="188">
        <f>L40/J40/1.035</f>
        <v>1.0048307854812628</v>
      </c>
    </row>
    <row r="42" spans="1:12" ht="11.25" customHeight="1">
      <c r="A42" s="181" t="s">
        <v>922</v>
      </c>
      <c r="B42" s="230"/>
      <c r="C42" s="184"/>
      <c r="D42" s="187"/>
      <c r="E42" s="187"/>
      <c r="F42" s="188"/>
      <c r="G42" s="188"/>
      <c r="H42" s="188"/>
      <c r="I42" s="188"/>
      <c r="J42" s="188"/>
      <c r="K42" s="188"/>
      <c r="L42" s="188"/>
    </row>
    <row r="43" spans="1:12" ht="39" customHeight="1">
      <c r="A43" s="173" t="s">
        <v>923</v>
      </c>
      <c r="B43" s="232" t="s">
        <v>924</v>
      </c>
      <c r="C43" s="174">
        <v>45039.4</v>
      </c>
      <c r="D43" s="189">
        <v>57700</v>
      </c>
      <c r="E43" s="189">
        <v>72000</v>
      </c>
      <c r="F43" s="190">
        <v>74280.5</v>
      </c>
      <c r="G43" s="190">
        <v>80278</v>
      </c>
      <c r="H43" s="190">
        <v>86278</v>
      </c>
      <c r="I43" s="190">
        <v>91526</v>
      </c>
      <c r="J43" s="190">
        <v>96256</v>
      </c>
      <c r="K43" s="190">
        <v>101702</v>
      </c>
      <c r="L43" s="190">
        <v>106702</v>
      </c>
    </row>
    <row r="44" spans="1:12" ht="24.75" customHeight="1">
      <c r="A44" s="173" t="s">
        <v>925</v>
      </c>
      <c r="B44" s="230" t="s">
        <v>921</v>
      </c>
      <c r="C44" s="177"/>
      <c r="D44" s="211">
        <v>0.932</v>
      </c>
      <c r="E44" s="211">
        <f>(E43/D43)/1.062</f>
        <v>1.1749845783274093</v>
      </c>
      <c r="F44" s="211">
        <f>(F43/E43)/1.023</f>
        <v>1.008478603236668</v>
      </c>
      <c r="G44" s="211">
        <f>(G43/F43)/1.066</f>
        <v>1.013828559415894</v>
      </c>
      <c r="H44" s="211">
        <f>(H43/G43)/1.063</f>
        <v>1.0110444755743782</v>
      </c>
      <c r="I44" s="211">
        <f>(I43/H43)/1.05</f>
        <v>1.0103110763765855</v>
      </c>
      <c r="J44" s="211">
        <f>(J43/I43)/1.046</f>
        <v>1.005429545163879</v>
      </c>
      <c r="K44" s="211">
        <f>(K43/J43)/1.042</f>
        <v>1.01399068255605</v>
      </c>
      <c r="L44" s="211">
        <f>(L43/K43)/1.041</f>
        <v>1.0078417306700287</v>
      </c>
    </row>
    <row r="45" spans="1:12" ht="15.75" customHeight="1">
      <c r="A45" s="173" t="s">
        <v>915</v>
      </c>
      <c r="B45" s="230" t="s">
        <v>916</v>
      </c>
      <c r="C45" s="177"/>
      <c r="D45" s="187">
        <v>103.7</v>
      </c>
      <c r="E45" s="187">
        <v>106.2</v>
      </c>
      <c r="F45" s="193">
        <v>102.3</v>
      </c>
      <c r="G45" s="193">
        <v>106.6</v>
      </c>
      <c r="H45" s="193">
        <v>106.3</v>
      </c>
      <c r="I45" s="193">
        <v>105</v>
      </c>
      <c r="J45" s="193">
        <v>104.6</v>
      </c>
      <c r="K45" s="193">
        <v>104.2</v>
      </c>
      <c r="L45" s="193">
        <v>104.1</v>
      </c>
    </row>
    <row r="46" spans="1:12" ht="17.25" customHeight="1">
      <c r="A46" s="173" t="s">
        <v>926</v>
      </c>
      <c r="B46" s="230" t="s">
        <v>927</v>
      </c>
      <c r="C46" s="174">
        <v>0.476</v>
      </c>
      <c r="D46" s="187">
        <v>1.8</v>
      </c>
      <c r="E46" s="187">
        <v>3.459</v>
      </c>
      <c r="F46" s="189">
        <v>3.7</v>
      </c>
      <c r="G46" s="189">
        <v>6.8</v>
      </c>
      <c r="H46" s="189">
        <v>6.8</v>
      </c>
      <c r="I46" s="189">
        <v>7</v>
      </c>
      <c r="J46" s="189">
        <v>7</v>
      </c>
      <c r="K46" s="189">
        <v>7</v>
      </c>
      <c r="L46" s="189">
        <v>7</v>
      </c>
    </row>
    <row r="47" spans="1:12" ht="24">
      <c r="A47" s="167" t="s">
        <v>930</v>
      </c>
      <c r="B47" s="231"/>
      <c r="C47" s="176"/>
      <c r="D47" s="187"/>
      <c r="E47" s="187"/>
      <c r="F47" s="189"/>
      <c r="G47" s="189"/>
      <c r="H47" s="189"/>
      <c r="I47" s="187"/>
      <c r="J47" s="187"/>
      <c r="K47" s="187"/>
      <c r="L47" s="187"/>
    </row>
    <row r="48" spans="1:12" ht="12" customHeight="1">
      <c r="A48" s="173" t="s">
        <v>711</v>
      </c>
      <c r="B48" s="230" t="s">
        <v>354</v>
      </c>
      <c r="C48" s="174">
        <v>20.161</v>
      </c>
      <c r="D48" s="190">
        <v>57.473</v>
      </c>
      <c r="E48" s="190">
        <v>64.04</v>
      </c>
      <c r="F48" s="179">
        <v>65.472</v>
      </c>
      <c r="G48" s="179">
        <v>67.688</v>
      </c>
      <c r="H48" s="179">
        <v>69.777</v>
      </c>
      <c r="I48" s="179">
        <v>73.663</v>
      </c>
      <c r="J48" s="179">
        <v>76.205</v>
      </c>
      <c r="K48" s="179">
        <v>81.539</v>
      </c>
      <c r="L48" s="179">
        <v>84.467</v>
      </c>
    </row>
    <row r="49" spans="1:12" ht="12" hidden="1">
      <c r="A49" s="173" t="s">
        <v>712</v>
      </c>
      <c r="B49" s="230" t="s">
        <v>354</v>
      </c>
      <c r="C49" s="174"/>
      <c r="D49" s="187"/>
      <c r="E49" s="187"/>
      <c r="F49" s="189"/>
      <c r="G49" s="189"/>
      <c r="H49" s="189"/>
      <c r="I49" s="189"/>
      <c r="J49" s="189"/>
      <c r="K49" s="189"/>
      <c r="L49" s="189"/>
    </row>
    <row r="50" spans="1:12" ht="24" hidden="1">
      <c r="A50" s="173" t="s">
        <v>713</v>
      </c>
      <c r="B50" s="230" t="s">
        <v>354</v>
      </c>
      <c r="C50" s="174"/>
      <c r="D50" s="187"/>
      <c r="E50" s="187"/>
      <c r="F50" s="189"/>
      <c r="G50" s="189"/>
      <c r="H50" s="189"/>
      <c r="I50" s="189"/>
      <c r="J50" s="189"/>
      <c r="K50" s="189"/>
      <c r="L50" s="189"/>
    </row>
    <row r="51" spans="1:12" ht="12" hidden="1">
      <c r="A51" s="173" t="s">
        <v>714</v>
      </c>
      <c r="B51" s="230" t="s">
        <v>354</v>
      </c>
      <c r="C51" s="174"/>
      <c r="D51" s="187"/>
      <c r="E51" s="187"/>
      <c r="F51" s="189"/>
      <c r="G51" s="189"/>
      <c r="H51" s="189"/>
      <c r="I51" s="189"/>
      <c r="J51" s="189"/>
      <c r="K51" s="189"/>
      <c r="L51" s="189"/>
    </row>
    <row r="52" spans="1:12" ht="15" customHeight="1">
      <c r="A52" s="173" t="s">
        <v>715</v>
      </c>
      <c r="B52" s="230" t="s">
        <v>354</v>
      </c>
      <c r="C52" s="174">
        <v>67.517</v>
      </c>
      <c r="D52" s="187">
        <v>64.15</v>
      </c>
      <c r="E52" s="187">
        <v>77.16</v>
      </c>
      <c r="F52" s="179">
        <v>68.4</v>
      </c>
      <c r="G52" s="179">
        <v>68.4</v>
      </c>
      <c r="H52" s="179">
        <v>68.4</v>
      </c>
      <c r="I52" s="179">
        <v>68.4</v>
      </c>
      <c r="J52" s="179">
        <v>68.4</v>
      </c>
      <c r="K52" s="179">
        <v>68.4</v>
      </c>
      <c r="L52" s="179">
        <v>68.4</v>
      </c>
    </row>
    <row r="53" spans="1:12" ht="12">
      <c r="A53" s="173" t="s">
        <v>716</v>
      </c>
      <c r="B53" s="230" t="s">
        <v>354</v>
      </c>
      <c r="C53" s="174">
        <v>3.5</v>
      </c>
      <c r="D53" s="187">
        <v>6.58</v>
      </c>
      <c r="E53" s="187">
        <v>6.58</v>
      </c>
      <c r="F53" s="189">
        <v>6.6</v>
      </c>
      <c r="G53" s="189">
        <v>6.64</v>
      </c>
      <c r="H53" s="189">
        <v>6.65</v>
      </c>
      <c r="I53" s="189">
        <v>6.67</v>
      </c>
      <c r="J53" s="189">
        <v>6.68</v>
      </c>
      <c r="K53" s="189">
        <v>6.69</v>
      </c>
      <c r="L53" s="189">
        <v>6.7</v>
      </c>
    </row>
    <row r="54" spans="1:12" ht="12">
      <c r="A54" s="173" t="s">
        <v>717</v>
      </c>
      <c r="B54" s="230" t="s">
        <v>354</v>
      </c>
      <c r="C54" s="174">
        <v>1.78</v>
      </c>
      <c r="D54" s="187">
        <v>2.605</v>
      </c>
      <c r="E54" s="187">
        <v>2.322</v>
      </c>
      <c r="F54" s="189">
        <v>2.325</v>
      </c>
      <c r="G54" s="189">
        <v>2.33</v>
      </c>
      <c r="H54" s="189">
        <v>2.33</v>
      </c>
      <c r="I54" s="193">
        <v>2.33</v>
      </c>
      <c r="J54" s="193">
        <v>2.33</v>
      </c>
      <c r="K54" s="193">
        <v>2.33</v>
      </c>
      <c r="L54" s="193">
        <v>2.33</v>
      </c>
    </row>
    <row r="55" spans="1:12" ht="12">
      <c r="A55" s="173" t="s">
        <v>91</v>
      </c>
      <c r="B55" s="230" t="s">
        <v>354</v>
      </c>
      <c r="C55" s="174">
        <v>5.83</v>
      </c>
      <c r="D55" s="187">
        <v>5.1</v>
      </c>
      <c r="E55" s="187">
        <v>6.9</v>
      </c>
      <c r="F55" s="190">
        <v>6.7</v>
      </c>
      <c r="G55" s="190">
        <v>6.7</v>
      </c>
      <c r="H55" s="190">
        <v>6.7</v>
      </c>
      <c r="I55" s="190">
        <v>6.7</v>
      </c>
      <c r="J55" s="190">
        <v>6.7</v>
      </c>
      <c r="K55" s="190">
        <v>6.7</v>
      </c>
      <c r="L55" s="190">
        <v>6.7</v>
      </c>
    </row>
    <row r="56" spans="1:12" ht="12">
      <c r="A56" s="173" t="s">
        <v>379</v>
      </c>
      <c r="B56" s="230" t="s">
        <v>739</v>
      </c>
      <c r="C56" s="174">
        <v>5.89</v>
      </c>
      <c r="D56" s="187">
        <v>19.525</v>
      </c>
      <c r="E56" s="187">
        <v>21.648</v>
      </c>
      <c r="F56" s="189">
        <v>21.65</v>
      </c>
      <c r="G56" s="189">
        <v>21.65</v>
      </c>
      <c r="H56" s="189">
        <v>21.65</v>
      </c>
      <c r="I56" s="189">
        <v>21.65</v>
      </c>
      <c r="J56" s="189">
        <v>21.65</v>
      </c>
      <c r="K56" s="189">
        <v>21.65</v>
      </c>
      <c r="L56" s="189">
        <v>21.65</v>
      </c>
    </row>
    <row r="57" spans="1:12" ht="12">
      <c r="A57" s="173" t="s">
        <v>718</v>
      </c>
      <c r="B57" s="230" t="s">
        <v>653</v>
      </c>
      <c r="C57" s="174">
        <v>0.09</v>
      </c>
      <c r="D57" s="187">
        <v>0.09</v>
      </c>
      <c r="E57" s="187">
        <v>0.09</v>
      </c>
      <c r="F57" s="189">
        <v>0.09</v>
      </c>
      <c r="G57" s="189">
        <v>0.09</v>
      </c>
      <c r="H57" s="189">
        <v>0.1</v>
      </c>
      <c r="I57" s="189">
        <v>0.1</v>
      </c>
      <c r="J57" s="189">
        <v>0.1</v>
      </c>
      <c r="K57" s="189">
        <v>0.1</v>
      </c>
      <c r="L57" s="189">
        <v>0.11</v>
      </c>
    </row>
    <row r="58" spans="1:12" ht="24" hidden="1">
      <c r="A58" s="173" t="s">
        <v>719</v>
      </c>
      <c r="B58" s="230" t="s">
        <v>354</v>
      </c>
      <c r="C58" s="174"/>
      <c r="D58" s="187"/>
      <c r="E58" s="187"/>
      <c r="F58" s="189"/>
      <c r="G58" s="189"/>
      <c r="H58" s="189"/>
      <c r="I58" s="187"/>
      <c r="J58" s="187"/>
      <c r="K58" s="187"/>
      <c r="L58" s="187"/>
    </row>
    <row r="59" spans="1:12" ht="24" hidden="1">
      <c r="A59" s="173" t="s">
        <v>720</v>
      </c>
      <c r="B59" s="230" t="s">
        <v>354</v>
      </c>
      <c r="C59" s="174"/>
      <c r="D59" s="187"/>
      <c r="E59" s="187"/>
      <c r="F59" s="189"/>
      <c r="G59" s="189"/>
      <c r="H59" s="189"/>
      <c r="I59" s="187"/>
      <c r="J59" s="187"/>
      <c r="K59" s="187"/>
      <c r="L59" s="187"/>
    </row>
    <row r="60" spans="1:12" ht="12">
      <c r="A60" s="173" t="s">
        <v>721</v>
      </c>
      <c r="B60" s="230" t="s">
        <v>354</v>
      </c>
      <c r="C60" s="202">
        <v>0.0063</v>
      </c>
      <c r="D60" s="187">
        <v>0.007</v>
      </c>
      <c r="E60" s="187">
        <v>0.007</v>
      </c>
      <c r="F60" s="203">
        <v>0.007</v>
      </c>
      <c r="G60" s="203">
        <v>0.007</v>
      </c>
      <c r="H60" s="203">
        <v>0.007</v>
      </c>
      <c r="I60" s="203">
        <v>0.007</v>
      </c>
      <c r="J60" s="203">
        <v>0.007</v>
      </c>
      <c r="K60" s="203">
        <v>0.007</v>
      </c>
      <c r="L60" s="203">
        <v>0.007</v>
      </c>
    </row>
    <row r="61" spans="1:12" ht="24" hidden="1">
      <c r="A61" s="173" t="s">
        <v>722</v>
      </c>
      <c r="B61" s="230" t="s">
        <v>354</v>
      </c>
      <c r="C61" s="174"/>
      <c r="D61" s="187"/>
      <c r="E61" s="187"/>
      <c r="F61" s="189"/>
      <c r="G61" s="189"/>
      <c r="H61" s="189"/>
      <c r="I61" s="187"/>
      <c r="J61" s="187"/>
      <c r="K61" s="187"/>
      <c r="L61" s="187"/>
    </row>
    <row r="62" spans="1:12" ht="24" hidden="1">
      <c r="A62" s="173" t="s">
        <v>723</v>
      </c>
      <c r="B62" s="230" t="s">
        <v>354</v>
      </c>
      <c r="C62" s="174"/>
      <c r="D62" s="187"/>
      <c r="E62" s="187"/>
      <c r="F62" s="189"/>
      <c r="G62" s="189"/>
      <c r="H62" s="189"/>
      <c r="I62" s="187"/>
      <c r="J62" s="187"/>
      <c r="K62" s="187"/>
      <c r="L62" s="187"/>
    </row>
    <row r="63" spans="1:12" ht="24" hidden="1">
      <c r="A63" s="173" t="s">
        <v>724</v>
      </c>
      <c r="B63" s="230" t="s">
        <v>354</v>
      </c>
      <c r="C63" s="174"/>
      <c r="D63" s="187"/>
      <c r="E63" s="187"/>
      <c r="F63" s="189"/>
      <c r="G63" s="189"/>
      <c r="H63" s="189"/>
      <c r="I63" s="187"/>
      <c r="J63" s="187"/>
      <c r="K63" s="187"/>
      <c r="L63" s="187"/>
    </row>
    <row r="64" spans="1:12" ht="24" hidden="1">
      <c r="A64" s="173" t="s">
        <v>725</v>
      </c>
      <c r="B64" s="230" t="s">
        <v>740</v>
      </c>
      <c r="C64" s="174"/>
      <c r="D64" s="187"/>
      <c r="E64" s="187"/>
      <c r="F64" s="189"/>
      <c r="G64" s="189"/>
      <c r="H64" s="189"/>
      <c r="I64" s="187"/>
      <c r="J64" s="187"/>
      <c r="K64" s="187"/>
      <c r="L64" s="187"/>
    </row>
    <row r="65" spans="1:12" ht="12" hidden="1">
      <c r="A65" s="173" t="s">
        <v>726</v>
      </c>
      <c r="B65" s="230" t="s">
        <v>740</v>
      </c>
      <c r="C65" s="174"/>
      <c r="D65" s="187"/>
      <c r="E65" s="187"/>
      <c r="F65" s="189"/>
      <c r="G65" s="189"/>
      <c r="H65" s="189"/>
      <c r="I65" s="187"/>
      <c r="J65" s="187"/>
      <c r="K65" s="187"/>
      <c r="L65" s="187"/>
    </row>
    <row r="66" spans="1:12" ht="12" hidden="1">
      <c r="A66" s="173" t="s">
        <v>727</v>
      </c>
      <c r="B66" s="230" t="s">
        <v>740</v>
      </c>
      <c r="C66" s="174"/>
      <c r="D66" s="187"/>
      <c r="E66" s="187"/>
      <c r="F66" s="189"/>
      <c r="G66" s="189"/>
      <c r="H66" s="189"/>
      <c r="I66" s="187"/>
      <c r="J66" s="187"/>
      <c r="K66" s="187"/>
      <c r="L66" s="187"/>
    </row>
    <row r="67" spans="1:12" ht="12" hidden="1">
      <c r="A67" s="173" t="s">
        <v>728</v>
      </c>
      <c r="B67" s="230" t="s">
        <v>740</v>
      </c>
      <c r="C67" s="174"/>
      <c r="D67" s="187"/>
      <c r="E67" s="187"/>
      <c r="F67" s="189"/>
      <c r="G67" s="189"/>
      <c r="H67" s="189"/>
      <c r="I67" s="187"/>
      <c r="J67" s="187"/>
      <c r="K67" s="187"/>
      <c r="L67" s="187"/>
    </row>
    <row r="68" spans="1:12" ht="12" hidden="1">
      <c r="A68" s="173" t="s">
        <v>729</v>
      </c>
      <c r="B68" s="230" t="s">
        <v>740</v>
      </c>
      <c r="C68" s="174"/>
      <c r="D68" s="187"/>
      <c r="E68" s="187"/>
      <c r="F68" s="189"/>
      <c r="G68" s="189"/>
      <c r="H68" s="189"/>
      <c r="I68" s="187"/>
      <c r="J68" s="187"/>
      <c r="K68" s="187"/>
      <c r="L68" s="187"/>
    </row>
    <row r="69" spans="1:12" ht="24" hidden="1">
      <c r="A69" s="173" t="s">
        <v>730</v>
      </c>
      <c r="B69" s="230" t="s">
        <v>740</v>
      </c>
      <c r="C69" s="174"/>
      <c r="D69" s="187"/>
      <c r="E69" s="187"/>
      <c r="F69" s="189"/>
      <c r="G69" s="189"/>
      <c r="H69" s="189"/>
      <c r="I69" s="187"/>
      <c r="J69" s="187"/>
      <c r="K69" s="187"/>
      <c r="L69" s="187"/>
    </row>
    <row r="70" spans="1:12" ht="36" hidden="1">
      <c r="A70" s="173" t="s">
        <v>731</v>
      </c>
      <c r="B70" s="230" t="s">
        <v>740</v>
      </c>
      <c r="C70" s="174"/>
      <c r="D70" s="187"/>
      <c r="E70" s="187"/>
      <c r="F70" s="189"/>
      <c r="G70" s="189"/>
      <c r="H70" s="189"/>
      <c r="I70" s="187"/>
      <c r="J70" s="187"/>
      <c r="K70" s="187"/>
      <c r="L70" s="187"/>
    </row>
    <row r="71" spans="1:12" ht="12" hidden="1">
      <c r="A71" s="173" t="s">
        <v>732</v>
      </c>
      <c r="B71" s="230" t="s">
        <v>741</v>
      </c>
      <c r="C71" s="174"/>
      <c r="D71" s="187"/>
      <c r="E71" s="187"/>
      <c r="F71" s="189"/>
      <c r="G71" s="189"/>
      <c r="H71" s="189"/>
      <c r="I71" s="187"/>
      <c r="J71" s="187"/>
      <c r="K71" s="187"/>
      <c r="L71" s="187"/>
    </row>
    <row r="72" spans="1:12" ht="63" customHeight="1">
      <c r="A72" s="173" t="s">
        <v>733</v>
      </c>
      <c r="B72" s="230" t="s">
        <v>653</v>
      </c>
      <c r="C72" s="202">
        <v>0.016</v>
      </c>
      <c r="D72" s="187">
        <v>0.016</v>
      </c>
      <c r="E72" s="187">
        <v>0.016</v>
      </c>
      <c r="F72" s="203">
        <v>0.016</v>
      </c>
      <c r="G72" s="203">
        <v>0.017</v>
      </c>
      <c r="H72" s="203">
        <v>0.017</v>
      </c>
      <c r="I72" s="187">
        <v>0.018</v>
      </c>
      <c r="J72" s="187">
        <v>0.018</v>
      </c>
      <c r="K72" s="187">
        <v>0.018</v>
      </c>
      <c r="L72" s="187">
        <v>0.018</v>
      </c>
    </row>
    <row r="73" spans="1:12" ht="12" hidden="1">
      <c r="A73" s="185" t="s">
        <v>351</v>
      </c>
      <c r="B73" s="231" t="s">
        <v>354</v>
      </c>
      <c r="C73" s="174"/>
      <c r="D73" s="187"/>
      <c r="E73" s="187"/>
      <c r="F73" s="189"/>
      <c r="G73" s="189"/>
      <c r="H73" s="189"/>
      <c r="I73" s="187"/>
      <c r="J73" s="187"/>
      <c r="K73" s="187"/>
      <c r="L73" s="187"/>
    </row>
    <row r="74" spans="1:12" ht="36" hidden="1">
      <c r="A74" s="194" t="s">
        <v>734</v>
      </c>
      <c r="B74" s="231" t="s">
        <v>354</v>
      </c>
      <c r="C74" s="174"/>
      <c r="D74" s="187"/>
      <c r="E74" s="187"/>
      <c r="F74" s="189"/>
      <c r="G74" s="189"/>
      <c r="H74" s="189"/>
      <c r="I74" s="187"/>
      <c r="J74" s="187"/>
      <c r="K74" s="187"/>
      <c r="L74" s="187"/>
    </row>
    <row r="75" spans="1:12" ht="31.5" customHeight="1">
      <c r="A75" s="195" t="s">
        <v>735</v>
      </c>
      <c r="B75" s="230" t="s">
        <v>742</v>
      </c>
      <c r="C75" s="174">
        <v>18.28</v>
      </c>
      <c r="D75" s="187">
        <v>14</v>
      </c>
      <c r="E75" s="187">
        <v>14</v>
      </c>
      <c r="F75" s="189">
        <v>14.518</v>
      </c>
      <c r="G75" s="189">
        <v>15</v>
      </c>
      <c r="H75" s="189">
        <v>15</v>
      </c>
      <c r="I75" s="189">
        <v>15</v>
      </c>
      <c r="J75" s="189">
        <v>15</v>
      </c>
      <c r="K75" s="189">
        <v>15</v>
      </c>
      <c r="L75" s="189">
        <v>15</v>
      </c>
    </row>
    <row r="76" spans="1:12" ht="12" hidden="1">
      <c r="A76" s="185" t="s">
        <v>736</v>
      </c>
      <c r="B76" s="231" t="s">
        <v>311</v>
      </c>
      <c r="C76" s="176"/>
      <c r="D76" s="187"/>
      <c r="E76" s="187"/>
      <c r="F76" s="189"/>
      <c r="G76" s="189"/>
      <c r="H76" s="189"/>
      <c r="I76" s="187"/>
      <c r="J76" s="187"/>
      <c r="K76" s="187"/>
      <c r="L76" s="187"/>
    </row>
    <row r="77" spans="1:12" ht="24" hidden="1">
      <c r="A77" s="194" t="s">
        <v>737</v>
      </c>
      <c r="B77" s="231" t="s">
        <v>743</v>
      </c>
      <c r="C77" s="176"/>
      <c r="D77" s="187"/>
      <c r="E77" s="187"/>
      <c r="F77" s="189"/>
      <c r="G77" s="189"/>
      <c r="H77" s="189"/>
      <c r="I77" s="187"/>
      <c r="J77" s="187"/>
      <c r="K77" s="187"/>
      <c r="L77" s="187"/>
    </row>
    <row r="78" spans="1:12" ht="36" hidden="1">
      <c r="A78" s="194" t="s">
        <v>738</v>
      </c>
      <c r="B78" s="231" t="s">
        <v>744</v>
      </c>
      <c r="C78" s="176"/>
      <c r="D78" s="187"/>
      <c r="E78" s="187"/>
      <c r="F78" s="189"/>
      <c r="G78" s="189"/>
      <c r="H78" s="189"/>
      <c r="I78" s="187"/>
      <c r="J78" s="187"/>
      <c r="K78" s="187"/>
      <c r="L78" s="187"/>
    </row>
    <row r="79" spans="1:12" ht="12">
      <c r="A79" s="229" t="s">
        <v>931</v>
      </c>
      <c r="B79" s="231"/>
      <c r="C79" s="176"/>
      <c r="D79" s="187"/>
      <c r="E79" s="187"/>
      <c r="F79" s="189"/>
      <c r="G79" s="189"/>
      <c r="H79" s="189"/>
      <c r="I79" s="187"/>
      <c r="J79" s="187"/>
      <c r="K79" s="187"/>
      <c r="L79" s="187"/>
    </row>
    <row r="80" spans="1:12" ht="28.5" customHeight="1">
      <c r="A80" s="169" t="s">
        <v>745</v>
      </c>
      <c r="B80" s="230" t="s">
        <v>746</v>
      </c>
      <c r="C80" s="174">
        <v>389.9</v>
      </c>
      <c r="D80" s="187">
        <v>395</v>
      </c>
      <c r="E80" s="187">
        <v>395</v>
      </c>
      <c r="F80" s="189">
        <v>395</v>
      </c>
      <c r="G80" s="189">
        <v>395</v>
      </c>
      <c r="H80" s="189">
        <v>395</v>
      </c>
      <c r="I80" s="189">
        <v>395</v>
      </c>
      <c r="J80" s="189">
        <v>395</v>
      </c>
      <c r="K80" s="189">
        <v>395</v>
      </c>
      <c r="L80" s="189">
        <v>395</v>
      </c>
    </row>
    <row r="81" spans="1:12" ht="28.5" customHeight="1">
      <c r="A81" s="169" t="s">
        <v>885</v>
      </c>
      <c r="B81" s="230" t="s">
        <v>746</v>
      </c>
      <c r="C81" s="174">
        <v>53.4</v>
      </c>
      <c r="D81" s="187">
        <v>58.6</v>
      </c>
      <c r="E81" s="187">
        <v>58.6</v>
      </c>
      <c r="F81" s="189">
        <v>58.6</v>
      </c>
      <c r="G81" s="189">
        <v>58.6</v>
      </c>
      <c r="H81" s="189">
        <v>58.6</v>
      </c>
      <c r="I81" s="189">
        <v>58.6</v>
      </c>
      <c r="J81" s="189">
        <v>58.6</v>
      </c>
      <c r="K81" s="189">
        <v>58.6</v>
      </c>
      <c r="L81" s="189">
        <v>58.6</v>
      </c>
    </row>
    <row r="82" spans="1:12" ht="12">
      <c r="A82" s="167" t="s">
        <v>932</v>
      </c>
      <c r="B82" s="231"/>
      <c r="C82" s="176"/>
      <c r="D82" s="187"/>
      <c r="E82" s="187"/>
      <c r="F82" s="189"/>
      <c r="G82" s="189"/>
      <c r="H82" s="189"/>
      <c r="I82" s="187"/>
      <c r="J82" s="187"/>
      <c r="K82" s="187"/>
      <c r="L82" s="187"/>
    </row>
    <row r="83" spans="1:12" ht="36">
      <c r="A83" s="162" t="s">
        <v>94</v>
      </c>
      <c r="B83" s="231" t="s">
        <v>689</v>
      </c>
      <c r="C83" s="183">
        <f>SUM(C87,C88)</f>
        <v>219755</v>
      </c>
      <c r="D83" s="191">
        <f>SUM(D87,D88)</f>
        <v>202700</v>
      </c>
      <c r="E83" s="191">
        <f>SUM(E87,E88)</f>
        <v>1023300</v>
      </c>
      <c r="F83" s="191">
        <v>303200</v>
      </c>
      <c r="G83" s="191">
        <v>333900</v>
      </c>
      <c r="H83" s="191">
        <v>333900</v>
      </c>
      <c r="I83" s="191">
        <v>363900</v>
      </c>
      <c r="J83" s="191">
        <v>363900</v>
      </c>
      <c r="K83" s="191">
        <v>394700</v>
      </c>
      <c r="L83" s="191">
        <v>394700</v>
      </c>
    </row>
    <row r="84" spans="1:12" ht="24" customHeight="1">
      <c r="A84" s="173" t="s">
        <v>920</v>
      </c>
      <c r="B84" s="230" t="s">
        <v>921</v>
      </c>
      <c r="C84" s="176"/>
      <c r="D84" s="223">
        <f>D83/C83*1.075</f>
        <v>0.9915701576755933</v>
      </c>
      <c r="E84" s="223">
        <f>E83/D83*1.075</f>
        <v>5.426973359644795</v>
      </c>
      <c r="F84" s="223">
        <f>F83/E83*1.056</f>
        <v>0.3128888888888889</v>
      </c>
      <c r="G84" s="223">
        <f>G83/F83*1.052</f>
        <v>1.1585184696569921</v>
      </c>
      <c r="H84" s="223">
        <f>H83/G83*1.052</f>
        <v>1.052</v>
      </c>
      <c r="I84" s="223">
        <f>I83/H83*1.049</f>
        <v>1.1432497753818507</v>
      </c>
      <c r="J84" s="223">
        <f>J83/I83*1.049</f>
        <v>1.049</v>
      </c>
      <c r="K84" s="223">
        <f>K83/J83*1.048</f>
        <v>1.1367012915636163</v>
      </c>
      <c r="L84" s="223">
        <f>L83/K83*1.048</f>
        <v>1.048</v>
      </c>
    </row>
    <row r="85" spans="1:12" ht="15.75" customHeight="1">
      <c r="A85" s="173" t="s">
        <v>915</v>
      </c>
      <c r="B85" s="230" t="s">
        <v>916</v>
      </c>
      <c r="C85" s="176"/>
      <c r="D85" s="225">
        <v>107.5</v>
      </c>
      <c r="E85" s="225">
        <v>107.5</v>
      </c>
      <c r="F85" s="212">
        <v>105.6</v>
      </c>
      <c r="G85" s="212">
        <v>105.2</v>
      </c>
      <c r="H85" s="212">
        <v>105.2</v>
      </c>
      <c r="I85" s="212">
        <v>104.9</v>
      </c>
      <c r="J85" s="212">
        <v>104.9</v>
      </c>
      <c r="K85" s="212">
        <v>104.8</v>
      </c>
      <c r="L85" s="212">
        <v>104.8</v>
      </c>
    </row>
    <row r="86" spans="1:12" ht="24">
      <c r="A86" s="169" t="s">
        <v>123</v>
      </c>
      <c r="B86" s="230"/>
      <c r="C86" s="176"/>
      <c r="D86" s="187"/>
      <c r="E86" s="187"/>
      <c r="F86" s="189"/>
      <c r="G86" s="189"/>
      <c r="H86" s="189"/>
      <c r="I86" s="187"/>
      <c r="J86" s="187"/>
      <c r="K86" s="187"/>
      <c r="L86" s="187"/>
    </row>
    <row r="87" spans="1:12" ht="20.25" customHeight="1">
      <c r="A87" s="162" t="s">
        <v>958</v>
      </c>
      <c r="B87" s="231" t="s">
        <v>689</v>
      </c>
      <c r="C87" s="186">
        <v>192792</v>
      </c>
      <c r="D87" s="213">
        <v>66700</v>
      </c>
      <c r="E87" s="213">
        <v>320600</v>
      </c>
      <c r="F87" s="191">
        <v>140300</v>
      </c>
      <c r="G87" s="191">
        <v>151600</v>
      </c>
      <c r="H87" s="191">
        <v>151600</v>
      </c>
      <c r="I87" s="213">
        <v>169200</v>
      </c>
      <c r="J87" s="213">
        <v>169200</v>
      </c>
      <c r="K87" s="213">
        <v>215000</v>
      </c>
      <c r="L87" s="213">
        <v>215000</v>
      </c>
    </row>
    <row r="88" spans="1:12" ht="22.5" customHeight="1">
      <c r="A88" s="162" t="s">
        <v>959</v>
      </c>
      <c r="B88" s="231" t="s">
        <v>689</v>
      </c>
      <c r="C88" s="186">
        <v>26963</v>
      </c>
      <c r="D88" s="191">
        <f>D90+D91</f>
        <v>136000</v>
      </c>
      <c r="E88" s="191">
        <v>702700</v>
      </c>
      <c r="F88" s="191">
        <v>153500</v>
      </c>
      <c r="G88" s="191">
        <v>172300</v>
      </c>
      <c r="H88" s="191">
        <v>172300</v>
      </c>
      <c r="I88" s="191">
        <v>124100</v>
      </c>
      <c r="J88" s="191">
        <v>124100</v>
      </c>
      <c r="K88" s="191">
        <v>143600</v>
      </c>
      <c r="L88" s="191">
        <v>143600</v>
      </c>
    </row>
    <row r="89" spans="1:12" ht="12">
      <c r="A89" s="169" t="s">
        <v>693</v>
      </c>
      <c r="B89" s="230"/>
      <c r="C89" s="176"/>
      <c r="D89" s="187"/>
      <c r="E89" s="187"/>
      <c r="F89" s="189"/>
      <c r="G89" s="189"/>
      <c r="H89" s="189"/>
      <c r="I89" s="187"/>
      <c r="J89" s="187"/>
      <c r="K89" s="187"/>
      <c r="L89" s="187"/>
    </row>
    <row r="90" spans="1:12" ht="22.5">
      <c r="A90" s="169" t="s">
        <v>960</v>
      </c>
      <c r="B90" s="230" t="s">
        <v>690</v>
      </c>
      <c r="C90" s="174"/>
      <c r="D90" s="187">
        <v>5900</v>
      </c>
      <c r="E90" s="187">
        <v>136.428</v>
      </c>
      <c r="F90" s="189">
        <v>21000</v>
      </c>
      <c r="G90" s="189">
        <v>44700</v>
      </c>
      <c r="H90" s="189">
        <v>44700</v>
      </c>
      <c r="I90" s="187">
        <v>77800</v>
      </c>
      <c r="J90" s="187">
        <v>77800</v>
      </c>
      <c r="K90" s="187">
        <v>93900</v>
      </c>
      <c r="L90" s="187">
        <v>93900</v>
      </c>
    </row>
    <row r="91" spans="1:12" ht="25.5" customHeight="1">
      <c r="A91" s="162" t="s">
        <v>961</v>
      </c>
      <c r="B91" s="231" t="s">
        <v>689</v>
      </c>
      <c r="C91" s="183">
        <v>57388</v>
      </c>
      <c r="D91" s="191">
        <f>SUM(D93,D94,D95)</f>
        <v>130100</v>
      </c>
      <c r="E91" s="191">
        <f>SUM(E93,E94,E95)</f>
        <v>380900</v>
      </c>
      <c r="F91" s="191">
        <f aca="true" t="shared" si="8" ref="F91:L91">SUM(F93,F94,F95)</f>
        <v>90400</v>
      </c>
      <c r="G91" s="191">
        <f t="shared" si="8"/>
        <v>74600</v>
      </c>
      <c r="H91" s="191">
        <f t="shared" si="8"/>
        <v>74600</v>
      </c>
      <c r="I91" s="191">
        <f t="shared" si="8"/>
        <v>48800</v>
      </c>
      <c r="J91" s="191">
        <f t="shared" si="8"/>
        <v>48800</v>
      </c>
      <c r="K91" s="191">
        <f t="shared" si="8"/>
        <v>42000</v>
      </c>
      <c r="L91" s="191">
        <f t="shared" si="8"/>
        <v>42000</v>
      </c>
    </row>
    <row r="92" spans="1:12" ht="12">
      <c r="A92" s="169" t="s">
        <v>621</v>
      </c>
      <c r="B92" s="230"/>
      <c r="C92" s="176"/>
      <c r="D92" s="187"/>
      <c r="E92" s="187"/>
      <c r="F92" s="189"/>
      <c r="G92" s="189"/>
      <c r="H92" s="189"/>
      <c r="I92" s="187"/>
      <c r="J92" s="187"/>
      <c r="K92" s="187"/>
      <c r="L92" s="187"/>
    </row>
    <row r="93" spans="1:12" ht="22.5">
      <c r="A93" s="169" t="s">
        <v>962</v>
      </c>
      <c r="B93" s="230" t="s">
        <v>689</v>
      </c>
      <c r="C93" s="174">
        <v>1941</v>
      </c>
      <c r="D93" s="187">
        <v>4900</v>
      </c>
      <c r="E93" s="187">
        <v>177200</v>
      </c>
      <c r="F93" s="189">
        <v>17600</v>
      </c>
      <c r="G93" s="189">
        <v>5000</v>
      </c>
      <c r="H93" s="189">
        <v>5000</v>
      </c>
      <c r="I93" s="190">
        <v>10000</v>
      </c>
      <c r="J93" s="190">
        <v>10000</v>
      </c>
      <c r="K93" s="190">
        <v>10000</v>
      </c>
      <c r="L93" s="190">
        <v>10000</v>
      </c>
    </row>
    <row r="94" spans="1:12" ht="22.5">
      <c r="A94" s="169" t="s">
        <v>963</v>
      </c>
      <c r="B94" s="230" t="s">
        <v>689</v>
      </c>
      <c r="C94" s="174">
        <v>2862</v>
      </c>
      <c r="D94" s="187">
        <v>119200</v>
      </c>
      <c r="E94" s="187">
        <v>176000</v>
      </c>
      <c r="F94" s="189">
        <v>42000</v>
      </c>
      <c r="G94" s="189">
        <v>64300</v>
      </c>
      <c r="H94" s="189">
        <v>64300</v>
      </c>
      <c r="I94" s="190">
        <v>30400</v>
      </c>
      <c r="J94" s="190">
        <v>30400</v>
      </c>
      <c r="K94" s="190">
        <v>28700</v>
      </c>
      <c r="L94" s="190">
        <v>28700</v>
      </c>
    </row>
    <row r="95" spans="1:12" ht="24.75" customHeight="1">
      <c r="A95" s="169" t="s">
        <v>964</v>
      </c>
      <c r="B95" s="230" t="s">
        <v>689</v>
      </c>
      <c r="C95" s="174">
        <v>13686</v>
      </c>
      <c r="D95" s="187">
        <v>6000</v>
      </c>
      <c r="E95" s="187">
        <v>27700</v>
      </c>
      <c r="F95" s="189">
        <v>30800</v>
      </c>
      <c r="G95" s="189">
        <v>5300</v>
      </c>
      <c r="H95" s="189">
        <v>5300</v>
      </c>
      <c r="I95" s="190">
        <v>8400</v>
      </c>
      <c r="J95" s="190">
        <v>8400</v>
      </c>
      <c r="K95" s="190">
        <v>3300</v>
      </c>
      <c r="L95" s="190">
        <v>3300</v>
      </c>
    </row>
    <row r="96" spans="1:12" ht="24" customHeight="1">
      <c r="A96" s="162" t="s">
        <v>700</v>
      </c>
      <c r="B96" s="231" t="s">
        <v>690</v>
      </c>
      <c r="C96" s="214">
        <v>1750243</v>
      </c>
      <c r="D96" s="213">
        <v>3687050</v>
      </c>
      <c r="E96" s="213">
        <v>3741066</v>
      </c>
      <c r="F96" s="208">
        <v>3834677</v>
      </c>
      <c r="G96" s="208">
        <v>3921057</v>
      </c>
      <c r="H96" s="208">
        <v>3921057</v>
      </c>
      <c r="I96" s="208">
        <v>3961094</v>
      </c>
      <c r="J96" s="208">
        <v>3961094</v>
      </c>
      <c r="K96" s="208">
        <v>3961094</v>
      </c>
      <c r="L96" s="208">
        <v>3961094</v>
      </c>
    </row>
    <row r="97" spans="1:14" ht="23.25" customHeight="1">
      <c r="A97" s="169" t="s">
        <v>933</v>
      </c>
      <c r="B97" s="230" t="s">
        <v>690</v>
      </c>
      <c r="C97" s="174">
        <v>74676</v>
      </c>
      <c r="D97" s="187">
        <v>227202</v>
      </c>
      <c r="E97" s="187">
        <v>227202</v>
      </c>
      <c r="F97" s="189">
        <v>116518</v>
      </c>
      <c r="G97" s="189">
        <v>100080</v>
      </c>
      <c r="H97" s="189">
        <v>100080</v>
      </c>
      <c r="I97" s="190">
        <v>66537</v>
      </c>
      <c r="J97" s="190">
        <v>66537</v>
      </c>
      <c r="K97" s="190">
        <v>66537</v>
      </c>
      <c r="L97" s="190">
        <v>66537</v>
      </c>
      <c r="N97" s="171"/>
    </row>
    <row r="98" spans="1:14" ht="27.75" customHeight="1">
      <c r="A98" s="169" t="s">
        <v>967</v>
      </c>
      <c r="B98" s="230" t="s">
        <v>816</v>
      </c>
      <c r="C98" s="174">
        <v>59.3</v>
      </c>
      <c r="D98" s="187">
        <v>56.4</v>
      </c>
      <c r="E98" s="187">
        <v>56.4</v>
      </c>
      <c r="F98" s="189">
        <v>56.4</v>
      </c>
      <c r="G98" s="189">
        <v>56.4</v>
      </c>
      <c r="H98" s="189">
        <v>56.4</v>
      </c>
      <c r="I98" s="189">
        <v>56.4</v>
      </c>
      <c r="J98" s="189">
        <v>56.4</v>
      </c>
      <c r="K98" s="189">
        <v>56.4</v>
      </c>
      <c r="L98" s="189">
        <v>56.4</v>
      </c>
      <c r="N98" s="168"/>
    </row>
    <row r="99" spans="1:14" ht="27" customHeight="1">
      <c r="A99" s="167" t="s">
        <v>934</v>
      </c>
      <c r="B99" s="231"/>
      <c r="C99" s="176"/>
      <c r="D99" s="198"/>
      <c r="E99" s="198"/>
      <c r="F99" s="197"/>
      <c r="G99" s="197"/>
      <c r="H99" s="197"/>
      <c r="I99" s="197"/>
      <c r="J99" s="197"/>
      <c r="K99" s="198"/>
      <c r="L99" s="198"/>
      <c r="N99" s="170"/>
    </row>
    <row r="100" spans="1:12" ht="27.75" customHeight="1">
      <c r="A100" s="169" t="s">
        <v>704</v>
      </c>
      <c r="B100" s="230" t="s">
        <v>687</v>
      </c>
      <c r="C100" s="215">
        <v>112</v>
      </c>
      <c r="D100" s="216">
        <v>95</v>
      </c>
      <c r="E100" s="217">
        <v>90</v>
      </c>
      <c r="F100" s="217">
        <v>96</v>
      </c>
      <c r="G100" s="217">
        <v>96</v>
      </c>
      <c r="H100" s="218">
        <v>96</v>
      </c>
      <c r="I100" s="217">
        <v>97</v>
      </c>
      <c r="J100" s="218">
        <v>97</v>
      </c>
      <c r="K100" s="217">
        <v>98</v>
      </c>
      <c r="L100" s="218">
        <v>98</v>
      </c>
    </row>
    <row r="101" spans="1:12" ht="48.75" customHeight="1">
      <c r="A101" s="169" t="s">
        <v>707</v>
      </c>
      <c r="B101" s="230" t="s">
        <v>688</v>
      </c>
      <c r="C101" s="178">
        <v>1599</v>
      </c>
      <c r="D101" s="216">
        <v>1593</v>
      </c>
      <c r="E101" s="217">
        <v>1381</v>
      </c>
      <c r="F101" s="217">
        <v>1598</v>
      </c>
      <c r="G101" s="217">
        <v>1598</v>
      </c>
      <c r="H101" s="218">
        <v>1598</v>
      </c>
      <c r="I101" s="217">
        <v>1630</v>
      </c>
      <c r="J101" s="218">
        <v>1630</v>
      </c>
      <c r="K101" s="217">
        <v>1660</v>
      </c>
      <c r="L101" s="218">
        <v>1660</v>
      </c>
    </row>
    <row r="102" spans="1:12" ht="36">
      <c r="A102" s="169" t="s">
        <v>747</v>
      </c>
      <c r="B102" s="230" t="s">
        <v>689</v>
      </c>
      <c r="C102" s="219">
        <v>2468000</v>
      </c>
      <c r="D102" s="233">
        <f>D132+1000000</f>
        <v>2829047.2</v>
      </c>
      <c r="E102" s="233">
        <f aca="true" t="shared" si="9" ref="E102:L102">E132+1000000</f>
        <v>2913183.4</v>
      </c>
      <c r="F102" s="233">
        <f t="shared" si="9"/>
        <v>2846221.9809999997</v>
      </c>
      <c r="G102" s="233">
        <f t="shared" si="9"/>
        <v>2864684.20081</v>
      </c>
      <c r="H102" s="233">
        <f t="shared" si="9"/>
        <v>2911301.3058302496</v>
      </c>
      <c r="I102" s="233">
        <f t="shared" si="9"/>
        <v>2907571.93742863</v>
      </c>
      <c r="J102" s="233">
        <f t="shared" si="9"/>
        <v>3001132.467204271</v>
      </c>
      <c r="K102" s="233">
        <f t="shared" si="9"/>
        <v>2926647.656802916</v>
      </c>
      <c r="L102" s="233">
        <f t="shared" si="9"/>
        <v>3031149.454212335</v>
      </c>
    </row>
    <row r="103" spans="1:12" ht="18.75" customHeight="1">
      <c r="A103" s="162"/>
      <c r="B103" s="230" t="s">
        <v>698</v>
      </c>
      <c r="C103" s="176"/>
      <c r="D103" s="211">
        <v>1.041</v>
      </c>
      <c r="E103" s="211">
        <v>1.03</v>
      </c>
      <c r="F103" s="220">
        <f>F102/D102</f>
        <v>1.0060708711399369</v>
      </c>
      <c r="G103" s="220">
        <f>G102/F102</f>
        <v>1.0064865705954227</v>
      </c>
      <c r="H103" s="220">
        <f>H102/F102</f>
        <v>1.0228651613488646</v>
      </c>
      <c r="I103" s="220">
        <f>I102/G102</f>
        <v>1.014971191800654</v>
      </c>
      <c r="J103" s="220">
        <f>J102/H102</f>
        <v>1.0308560165841039</v>
      </c>
      <c r="K103" s="220">
        <f>K102/I102</f>
        <v>1.0065607041836964</v>
      </c>
      <c r="L103" s="220">
        <f>L102/J102</f>
        <v>1.0100018867331193</v>
      </c>
    </row>
    <row r="104" spans="1:12" ht="12">
      <c r="A104" s="167" t="s">
        <v>935</v>
      </c>
      <c r="B104" s="231"/>
      <c r="C104" s="176"/>
      <c r="D104" s="187"/>
      <c r="E104" s="187"/>
      <c r="F104" s="189"/>
      <c r="G104" s="189"/>
      <c r="H104" s="189"/>
      <c r="I104" s="189"/>
      <c r="J104" s="189"/>
      <c r="K104" s="187"/>
      <c r="L104" s="187"/>
    </row>
    <row r="105" spans="1:12" ht="24">
      <c r="A105" s="169" t="s">
        <v>748</v>
      </c>
      <c r="B105" s="230" t="s">
        <v>701</v>
      </c>
      <c r="C105" s="176">
        <v>52862</v>
      </c>
      <c r="D105" s="189">
        <f>D106+D107</f>
        <v>44.873</v>
      </c>
      <c r="E105" s="189">
        <f>E106+E107</f>
        <v>299.323</v>
      </c>
      <c r="F105" s="189">
        <f aca="true" t="shared" si="10" ref="F105:L105">F106+F107</f>
        <v>299.4</v>
      </c>
      <c r="G105" s="189">
        <f t="shared" si="10"/>
        <v>299.4</v>
      </c>
      <c r="H105" s="189">
        <f t="shared" si="10"/>
        <v>299.4</v>
      </c>
      <c r="I105" s="189">
        <f t="shared" si="10"/>
        <v>299.4</v>
      </c>
      <c r="J105" s="189">
        <f t="shared" si="10"/>
        <v>299.4</v>
      </c>
      <c r="K105" s="189">
        <f t="shared" si="10"/>
        <v>299.4</v>
      </c>
      <c r="L105" s="189">
        <f t="shared" si="10"/>
        <v>299.4</v>
      </c>
    </row>
    <row r="106" spans="1:12" ht="24">
      <c r="A106" s="169" t="s">
        <v>965</v>
      </c>
      <c r="B106" s="230" t="s">
        <v>701</v>
      </c>
      <c r="C106" s="174">
        <v>34530</v>
      </c>
      <c r="D106" s="187">
        <v>44.873</v>
      </c>
      <c r="E106" s="187">
        <v>299.323</v>
      </c>
      <c r="F106" s="189">
        <v>299.4</v>
      </c>
      <c r="G106" s="189">
        <v>299.4</v>
      </c>
      <c r="H106" s="189">
        <v>299.4</v>
      </c>
      <c r="I106" s="189">
        <v>299.4</v>
      </c>
      <c r="J106" s="189">
        <v>299.4</v>
      </c>
      <c r="K106" s="189">
        <v>299.4</v>
      </c>
      <c r="L106" s="189">
        <v>299.4</v>
      </c>
    </row>
    <row r="107" spans="1:12" ht="24">
      <c r="A107" s="169" t="s">
        <v>966</v>
      </c>
      <c r="B107" s="230" t="s">
        <v>701</v>
      </c>
      <c r="C107" s="174">
        <v>2274</v>
      </c>
      <c r="D107" s="190">
        <v>0</v>
      </c>
      <c r="E107" s="190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</row>
    <row r="108" spans="1:12" ht="24">
      <c r="A108" s="181" t="s">
        <v>937</v>
      </c>
      <c r="B108" s="230"/>
      <c r="C108" s="174"/>
      <c r="D108" s="187"/>
      <c r="E108" s="187"/>
      <c r="F108" s="189"/>
      <c r="G108" s="189"/>
      <c r="H108" s="189"/>
      <c r="I108" s="189"/>
      <c r="J108" s="189"/>
      <c r="K108" s="187"/>
      <c r="L108" s="187"/>
    </row>
    <row r="109" spans="1:18" ht="24">
      <c r="A109" s="180" t="s">
        <v>938</v>
      </c>
      <c r="B109" s="230" t="s">
        <v>939</v>
      </c>
      <c r="C109" s="174"/>
      <c r="D109" s="189">
        <f>D110+D113</f>
        <v>474928</v>
      </c>
      <c r="E109" s="189">
        <f aca="true" t="shared" si="11" ref="E109:L109">E110+E113</f>
        <v>613866.5</v>
      </c>
      <c r="F109" s="189">
        <f t="shared" si="11"/>
        <v>603942.5</v>
      </c>
      <c r="G109" s="189">
        <f t="shared" si="11"/>
        <v>636908.6</v>
      </c>
      <c r="H109" s="189">
        <f t="shared" si="11"/>
        <v>636908.6</v>
      </c>
      <c r="I109" s="189">
        <f t="shared" si="11"/>
        <v>489478.3</v>
      </c>
      <c r="J109" s="189">
        <f t="shared" si="11"/>
        <v>489478.3</v>
      </c>
      <c r="K109" s="189">
        <f t="shared" si="11"/>
        <v>505311</v>
      </c>
      <c r="L109" s="189">
        <f t="shared" si="11"/>
        <v>505311</v>
      </c>
      <c r="M109" s="2"/>
      <c r="N109" s="2"/>
      <c r="O109" s="2"/>
      <c r="P109" s="2"/>
      <c r="Q109" s="2"/>
      <c r="R109" s="2"/>
    </row>
    <row r="110" spans="1:18" ht="16.5" customHeight="1">
      <c r="A110" s="173" t="s">
        <v>940</v>
      </c>
      <c r="B110" s="230" t="s">
        <v>939</v>
      </c>
      <c r="C110" s="174"/>
      <c r="D110" s="189">
        <f>D111+D112</f>
        <v>122834</v>
      </c>
      <c r="E110" s="189">
        <f aca="true" t="shared" si="12" ref="E110:L110">E111+E112</f>
        <v>156934.80000000002</v>
      </c>
      <c r="F110" s="189">
        <f t="shared" si="12"/>
        <v>164245.2</v>
      </c>
      <c r="G110" s="189">
        <f t="shared" si="12"/>
        <v>150659.3</v>
      </c>
      <c r="H110" s="189">
        <f t="shared" si="12"/>
        <v>150659.3</v>
      </c>
      <c r="I110" s="189">
        <f t="shared" si="12"/>
        <v>161119.8</v>
      </c>
      <c r="J110" s="189">
        <f t="shared" si="12"/>
        <v>161119.8</v>
      </c>
      <c r="K110" s="189">
        <f t="shared" si="12"/>
        <v>171943.4</v>
      </c>
      <c r="L110" s="189">
        <f t="shared" si="12"/>
        <v>171943.4</v>
      </c>
      <c r="M110" s="2"/>
      <c r="N110" s="2"/>
      <c r="O110" s="2"/>
      <c r="P110" s="2"/>
      <c r="Q110" s="2"/>
      <c r="R110" s="2"/>
    </row>
    <row r="111" spans="1:18" ht="12">
      <c r="A111" s="173" t="s">
        <v>941</v>
      </c>
      <c r="B111" s="230" t="s">
        <v>939</v>
      </c>
      <c r="C111" s="174"/>
      <c r="D111" s="189">
        <v>110360</v>
      </c>
      <c r="E111" s="189">
        <v>127460.6</v>
      </c>
      <c r="F111" s="189">
        <v>141251</v>
      </c>
      <c r="G111" s="189">
        <v>143494.3</v>
      </c>
      <c r="H111" s="189">
        <v>143494.3</v>
      </c>
      <c r="I111" s="189">
        <v>153954.8</v>
      </c>
      <c r="J111" s="189">
        <v>153954.8</v>
      </c>
      <c r="K111" s="189">
        <v>164778.4</v>
      </c>
      <c r="L111" s="189">
        <v>164778.4</v>
      </c>
      <c r="M111" s="2"/>
      <c r="N111" s="2"/>
      <c r="O111" s="2"/>
      <c r="P111" s="2"/>
      <c r="Q111" s="2"/>
      <c r="R111" s="2"/>
    </row>
    <row r="112" spans="1:18" ht="12">
      <c r="A112" s="173" t="s">
        <v>942</v>
      </c>
      <c r="B112" s="230" t="s">
        <v>939</v>
      </c>
      <c r="C112" s="174"/>
      <c r="D112" s="189">
        <v>12474</v>
      </c>
      <c r="E112" s="189">
        <v>29474.2</v>
      </c>
      <c r="F112" s="189">
        <v>22994.2</v>
      </c>
      <c r="G112" s="189">
        <v>7165</v>
      </c>
      <c r="H112" s="189">
        <v>7165</v>
      </c>
      <c r="I112" s="189">
        <v>7165</v>
      </c>
      <c r="J112" s="189">
        <v>7165</v>
      </c>
      <c r="K112" s="189">
        <v>7165</v>
      </c>
      <c r="L112" s="189">
        <v>7165</v>
      </c>
      <c r="M112" s="2"/>
      <c r="N112" s="2"/>
      <c r="O112" s="2"/>
      <c r="P112" s="2"/>
      <c r="Q112" s="2"/>
      <c r="R112" s="2"/>
    </row>
    <row r="113" spans="1:18" ht="12">
      <c r="A113" s="173" t="s">
        <v>943</v>
      </c>
      <c r="B113" s="230" t="s">
        <v>939</v>
      </c>
      <c r="C113" s="174"/>
      <c r="D113" s="189">
        <v>352094</v>
      </c>
      <c r="E113" s="189">
        <v>456931.7</v>
      </c>
      <c r="F113" s="189">
        <v>439697.3</v>
      </c>
      <c r="G113" s="189">
        <v>486249.3</v>
      </c>
      <c r="H113" s="189">
        <v>486249.3</v>
      </c>
      <c r="I113" s="189">
        <v>328358.5</v>
      </c>
      <c r="J113" s="189">
        <v>328358.5</v>
      </c>
      <c r="K113" s="189">
        <v>333367.6</v>
      </c>
      <c r="L113" s="189">
        <v>333367.6</v>
      </c>
      <c r="M113" s="2"/>
      <c r="N113" s="2"/>
      <c r="O113" s="2"/>
      <c r="P113" s="2"/>
      <c r="Q113" s="2"/>
      <c r="R113" s="2"/>
    </row>
    <row r="114" spans="1:18" ht="24">
      <c r="A114" s="180" t="s">
        <v>944</v>
      </c>
      <c r="B114" s="230" t="s">
        <v>939</v>
      </c>
      <c r="C114" s="174"/>
      <c r="D114" s="189">
        <v>466004</v>
      </c>
      <c r="E114" s="189">
        <v>581370</v>
      </c>
      <c r="F114" s="189">
        <v>685801</v>
      </c>
      <c r="G114" s="189">
        <v>636908.6</v>
      </c>
      <c r="H114" s="189">
        <v>636908.6</v>
      </c>
      <c r="I114" s="189">
        <v>489478.3</v>
      </c>
      <c r="J114" s="189">
        <v>489478.3</v>
      </c>
      <c r="K114" s="189">
        <v>505311</v>
      </c>
      <c r="L114" s="189">
        <v>505311</v>
      </c>
      <c r="M114" s="2"/>
      <c r="N114" s="2"/>
      <c r="O114" s="2"/>
      <c r="P114" s="2"/>
      <c r="Q114" s="2"/>
      <c r="R114" s="2"/>
    </row>
    <row r="115" spans="1:18" ht="18.75" customHeight="1">
      <c r="A115" s="180" t="s">
        <v>945</v>
      </c>
      <c r="B115" s="230" t="s">
        <v>939</v>
      </c>
      <c r="C115" s="174"/>
      <c r="D115" s="189">
        <f>D109-D114</f>
        <v>8924</v>
      </c>
      <c r="E115" s="189">
        <f aca="true" t="shared" si="13" ref="E115:L115">E109-E114</f>
        <v>32496.5</v>
      </c>
      <c r="F115" s="189">
        <f t="shared" si="13"/>
        <v>-81858.5</v>
      </c>
      <c r="G115" s="189">
        <f t="shared" si="13"/>
        <v>0</v>
      </c>
      <c r="H115" s="189">
        <f t="shared" si="13"/>
        <v>0</v>
      </c>
      <c r="I115" s="189">
        <f t="shared" si="13"/>
        <v>0</v>
      </c>
      <c r="J115" s="189">
        <f t="shared" si="13"/>
        <v>0</v>
      </c>
      <c r="K115" s="189">
        <f t="shared" si="13"/>
        <v>0</v>
      </c>
      <c r="L115" s="189">
        <f t="shared" si="13"/>
        <v>0</v>
      </c>
      <c r="M115" s="2"/>
      <c r="N115" s="2"/>
      <c r="O115" s="2"/>
      <c r="P115" s="2"/>
      <c r="Q115" s="2"/>
      <c r="R115" s="2"/>
    </row>
    <row r="116" spans="1:18" ht="28.5" customHeight="1">
      <c r="A116" s="180" t="s">
        <v>946</v>
      </c>
      <c r="B116" s="230" t="s">
        <v>939</v>
      </c>
      <c r="C116" s="174"/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2"/>
      <c r="N116" s="2"/>
      <c r="O116" s="2"/>
      <c r="P116" s="2"/>
      <c r="Q116" s="2"/>
      <c r="R116" s="2"/>
    </row>
    <row r="117" spans="1:18" ht="12">
      <c r="A117" s="167" t="s">
        <v>936</v>
      </c>
      <c r="B117" s="231"/>
      <c r="C117" s="196"/>
      <c r="D117" s="187"/>
      <c r="E117" s="187"/>
      <c r="F117" s="189"/>
      <c r="G117" s="189"/>
      <c r="H117" s="189"/>
      <c r="I117" s="187"/>
      <c r="J117" s="187"/>
      <c r="K117" s="187"/>
      <c r="L117" s="187"/>
      <c r="M117" s="2"/>
      <c r="N117" s="2"/>
      <c r="O117" s="2"/>
      <c r="P117" s="2"/>
      <c r="Q117" s="2"/>
      <c r="R117" s="2"/>
    </row>
    <row r="118" spans="1:18" ht="18" customHeight="1">
      <c r="A118" s="195" t="s">
        <v>947</v>
      </c>
      <c r="B118" s="230" t="s">
        <v>688</v>
      </c>
      <c r="C118" s="178">
        <v>16230</v>
      </c>
      <c r="D118" s="187">
        <v>12500</v>
      </c>
      <c r="E118" s="187">
        <v>12400</v>
      </c>
      <c r="F118" s="207">
        <v>12800</v>
      </c>
      <c r="G118" s="207">
        <v>12800</v>
      </c>
      <c r="H118" s="207">
        <v>12800</v>
      </c>
      <c r="I118" s="207">
        <v>12800</v>
      </c>
      <c r="J118" s="207">
        <v>12800</v>
      </c>
      <c r="K118" s="207">
        <v>12800</v>
      </c>
      <c r="L118" s="207">
        <v>12800</v>
      </c>
      <c r="M118" s="2"/>
      <c r="N118" s="2"/>
      <c r="O118" s="2"/>
      <c r="P118" s="2"/>
      <c r="Q118" s="2"/>
      <c r="R118" s="2"/>
    </row>
    <row r="119" spans="1:18" ht="24">
      <c r="A119" s="195" t="s">
        <v>948</v>
      </c>
      <c r="B119" s="230" t="s">
        <v>688</v>
      </c>
      <c r="C119" s="178">
        <v>12500</v>
      </c>
      <c r="D119" s="207">
        <v>15136</v>
      </c>
      <c r="E119" s="207">
        <v>14541</v>
      </c>
      <c r="F119" s="207">
        <v>14481</v>
      </c>
      <c r="G119" s="207">
        <v>14427</v>
      </c>
      <c r="H119" s="207">
        <v>14427</v>
      </c>
      <c r="I119" s="207">
        <v>14424</v>
      </c>
      <c r="J119" s="207">
        <v>14424</v>
      </c>
      <c r="K119" s="207">
        <v>14375</v>
      </c>
      <c r="L119" s="207">
        <v>14375</v>
      </c>
      <c r="M119" s="2"/>
      <c r="N119" s="2"/>
      <c r="O119" s="2"/>
      <c r="P119" s="2"/>
      <c r="Q119" s="2"/>
      <c r="R119" s="2"/>
    </row>
    <row r="120" spans="1:18" ht="36">
      <c r="A120" s="195" t="s">
        <v>949</v>
      </c>
      <c r="B120" s="230" t="s">
        <v>688</v>
      </c>
      <c r="C120" s="178">
        <v>124</v>
      </c>
      <c r="D120" s="187">
        <v>397</v>
      </c>
      <c r="E120" s="187">
        <v>137</v>
      </c>
      <c r="F120" s="207">
        <v>83</v>
      </c>
      <c r="G120" s="207">
        <v>95</v>
      </c>
      <c r="H120" s="207">
        <v>95</v>
      </c>
      <c r="I120" s="207">
        <v>100</v>
      </c>
      <c r="J120" s="207">
        <v>100</v>
      </c>
      <c r="K120" s="207">
        <v>100</v>
      </c>
      <c r="L120" s="207">
        <v>100</v>
      </c>
      <c r="M120" s="2"/>
      <c r="N120" s="2"/>
      <c r="O120" s="2"/>
      <c r="P120" s="2"/>
      <c r="Q120" s="2"/>
      <c r="R120" s="2"/>
    </row>
    <row r="121" spans="1:18" ht="24">
      <c r="A121" s="195" t="s">
        <v>950</v>
      </c>
      <c r="B121" s="230" t="s">
        <v>688</v>
      </c>
      <c r="C121" s="221">
        <v>2250</v>
      </c>
      <c r="D121" s="207">
        <f>D119*15%</f>
        <v>2270.4</v>
      </c>
      <c r="E121" s="207">
        <f aca="true" t="shared" si="14" ref="E121:L121">E119*15%</f>
        <v>2181.15</v>
      </c>
      <c r="F121" s="207">
        <f t="shared" si="14"/>
        <v>2172.15</v>
      </c>
      <c r="G121" s="207">
        <f t="shared" si="14"/>
        <v>2164.0499999999997</v>
      </c>
      <c r="H121" s="207">
        <f t="shared" si="14"/>
        <v>2164.0499999999997</v>
      </c>
      <c r="I121" s="207">
        <f t="shared" si="14"/>
        <v>2163.6</v>
      </c>
      <c r="J121" s="207">
        <f t="shared" si="14"/>
        <v>2163.6</v>
      </c>
      <c r="K121" s="207">
        <f t="shared" si="14"/>
        <v>2156.25</v>
      </c>
      <c r="L121" s="207">
        <f t="shared" si="14"/>
        <v>2156.25</v>
      </c>
      <c r="M121" s="2"/>
      <c r="N121" s="2"/>
      <c r="O121" s="2"/>
      <c r="P121" s="2"/>
      <c r="Q121" s="2"/>
      <c r="R121" s="2"/>
    </row>
    <row r="122" spans="1:18" ht="24">
      <c r="A122" s="195" t="s">
        <v>951</v>
      </c>
      <c r="B122" s="230" t="s">
        <v>816</v>
      </c>
      <c r="C122" s="222" t="e">
        <f>#REF!/#REF!</f>
        <v>#REF!</v>
      </c>
      <c r="D122" s="188">
        <f>D120/D118</f>
        <v>0.03176</v>
      </c>
      <c r="E122" s="188">
        <f>E120/E118</f>
        <v>0.011048387096774194</v>
      </c>
      <c r="F122" s="188">
        <f aca="true" t="shared" si="15" ref="F122:L122">F120/F118</f>
        <v>0.006484375</v>
      </c>
      <c r="G122" s="188">
        <f t="shared" si="15"/>
        <v>0.007421875</v>
      </c>
      <c r="H122" s="188">
        <f t="shared" si="15"/>
        <v>0.007421875</v>
      </c>
      <c r="I122" s="188">
        <f t="shared" si="15"/>
        <v>0.0078125</v>
      </c>
      <c r="J122" s="188">
        <f>J120/J118</f>
        <v>0.0078125</v>
      </c>
      <c r="K122" s="188">
        <f t="shared" si="15"/>
        <v>0.0078125</v>
      </c>
      <c r="L122" s="188">
        <f t="shared" si="15"/>
        <v>0.0078125</v>
      </c>
      <c r="M122" s="2"/>
      <c r="N122" s="2"/>
      <c r="O122" s="2"/>
      <c r="P122" s="2"/>
      <c r="Q122" s="2"/>
      <c r="R122" s="2"/>
    </row>
    <row r="123" spans="1:18" ht="12">
      <c r="A123" s="195" t="s">
        <v>952</v>
      </c>
      <c r="B123" s="230" t="s">
        <v>953</v>
      </c>
      <c r="C123" s="222">
        <f>C120/C118</f>
        <v>0.0076401725200246455</v>
      </c>
      <c r="D123" s="190">
        <f>D120/D118*100</f>
        <v>3.1759999999999997</v>
      </c>
      <c r="E123" s="190">
        <f aca="true" t="shared" si="16" ref="E123:L123">E120/E118*100</f>
        <v>1.1048387096774195</v>
      </c>
      <c r="F123" s="190">
        <f t="shared" si="16"/>
        <v>0.6484375</v>
      </c>
      <c r="G123" s="190">
        <f t="shared" si="16"/>
        <v>0.7421875</v>
      </c>
      <c r="H123" s="190">
        <f t="shared" si="16"/>
        <v>0.7421875</v>
      </c>
      <c r="I123" s="190">
        <f t="shared" si="16"/>
        <v>0.78125</v>
      </c>
      <c r="J123" s="190">
        <f t="shared" si="16"/>
        <v>0.78125</v>
      </c>
      <c r="K123" s="190">
        <f t="shared" si="16"/>
        <v>0.78125</v>
      </c>
      <c r="L123" s="190">
        <f t="shared" si="16"/>
        <v>0.78125</v>
      </c>
      <c r="M123" s="2"/>
      <c r="N123" s="2"/>
      <c r="O123" s="2"/>
      <c r="P123" s="2"/>
      <c r="Q123" s="2"/>
      <c r="R123" s="2"/>
    </row>
    <row r="124" spans="1:18" ht="37.5" customHeight="1">
      <c r="A124" s="195" t="s">
        <v>954</v>
      </c>
      <c r="B124" s="230" t="s">
        <v>688</v>
      </c>
      <c r="C124" s="178">
        <v>4258</v>
      </c>
      <c r="D124" s="187">
        <v>3.534</v>
      </c>
      <c r="E124" s="187">
        <v>3.548</v>
      </c>
      <c r="F124" s="203">
        <v>3.453</v>
      </c>
      <c r="G124" s="203">
        <v>3.453</v>
      </c>
      <c r="H124" s="203">
        <v>3.453</v>
      </c>
      <c r="I124" s="203">
        <v>3.453</v>
      </c>
      <c r="J124" s="203">
        <v>3.453</v>
      </c>
      <c r="K124" s="203">
        <v>3.453</v>
      </c>
      <c r="L124" s="203">
        <v>3.453</v>
      </c>
      <c r="M124" s="2"/>
      <c r="N124" s="2"/>
      <c r="O124" s="2"/>
      <c r="P124" s="2"/>
      <c r="Q124" s="2"/>
      <c r="R124" s="2"/>
    </row>
    <row r="125" spans="1:18" ht="37.5" customHeight="1">
      <c r="A125" s="169" t="s">
        <v>706</v>
      </c>
      <c r="B125" s="230" t="s">
        <v>89</v>
      </c>
      <c r="C125" s="176">
        <v>16420</v>
      </c>
      <c r="D125" s="189">
        <v>29282</v>
      </c>
      <c r="E125" s="189">
        <v>29730</v>
      </c>
      <c r="F125" s="189">
        <v>31511</v>
      </c>
      <c r="G125" s="189">
        <v>33406</v>
      </c>
      <c r="H125" s="189">
        <v>33406</v>
      </c>
      <c r="I125" s="189">
        <v>36079</v>
      </c>
      <c r="J125" s="189">
        <v>36079</v>
      </c>
      <c r="K125" s="189">
        <v>38795</v>
      </c>
      <c r="L125" s="189">
        <v>38785</v>
      </c>
      <c r="M125" s="2"/>
      <c r="N125" s="2"/>
      <c r="O125" s="2"/>
      <c r="P125" s="2"/>
      <c r="Q125" s="2"/>
      <c r="R125" s="2"/>
    </row>
    <row r="126" spans="1:18" ht="15.75" customHeight="1">
      <c r="A126" s="169"/>
      <c r="B126" s="230" t="s">
        <v>792</v>
      </c>
      <c r="C126" s="222">
        <v>1.048</v>
      </c>
      <c r="D126" s="223">
        <v>1.127</v>
      </c>
      <c r="E126" s="223">
        <v>1.015</v>
      </c>
      <c r="F126" s="223">
        <f>F125/D125</f>
        <v>1.0761218496004372</v>
      </c>
      <c r="G126" s="223">
        <f>G125/D125</f>
        <v>1.1408373744962776</v>
      </c>
      <c r="H126" s="223">
        <f>H125/F125</f>
        <v>1.0601377296816985</v>
      </c>
      <c r="I126" s="223">
        <f>I125/G125</f>
        <v>1.0800155660659763</v>
      </c>
      <c r="J126" s="223">
        <f>J125/H125</f>
        <v>1.0800155660659763</v>
      </c>
      <c r="K126" s="223">
        <f>K125/I125</f>
        <v>1.075279248316195</v>
      </c>
      <c r="L126" s="223">
        <f>L125/J125</f>
        <v>1.0750020787715846</v>
      </c>
      <c r="M126" s="2"/>
      <c r="N126" s="2"/>
      <c r="O126" s="2"/>
      <c r="P126" s="2"/>
      <c r="Q126" s="2"/>
      <c r="R126" s="2"/>
    </row>
    <row r="127" spans="1:18" ht="24">
      <c r="A127" s="169" t="s">
        <v>705</v>
      </c>
      <c r="B127" s="230" t="s">
        <v>691</v>
      </c>
      <c r="C127" s="174">
        <v>839000</v>
      </c>
      <c r="D127" s="187">
        <v>824694</v>
      </c>
      <c r="E127" s="187">
        <v>1266000</v>
      </c>
      <c r="F127" s="189">
        <v>1306000</v>
      </c>
      <c r="G127" s="189">
        <v>1384000</v>
      </c>
      <c r="H127" s="189">
        <v>1384000</v>
      </c>
      <c r="I127" s="187">
        <v>1495000</v>
      </c>
      <c r="J127" s="187">
        <v>1495000</v>
      </c>
      <c r="K127" s="187">
        <v>1607000</v>
      </c>
      <c r="L127" s="187">
        <v>1607000</v>
      </c>
      <c r="M127" s="2"/>
      <c r="N127" s="2"/>
      <c r="O127" s="2"/>
      <c r="P127" s="2"/>
      <c r="Q127" s="2"/>
      <c r="R127" s="2"/>
    </row>
    <row r="128" spans="1:18" ht="38.25" customHeight="1">
      <c r="A128" s="169" t="s">
        <v>749</v>
      </c>
      <c r="B128" s="230" t="s">
        <v>89</v>
      </c>
      <c r="C128" s="174">
        <v>18643.8</v>
      </c>
      <c r="D128" s="189">
        <v>29282</v>
      </c>
      <c r="E128" s="189">
        <v>32345.1</v>
      </c>
      <c r="F128" s="189">
        <v>37654</v>
      </c>
      <c r="G128" s="189">
        <v>39919</v>
      </c>
      <c r="H128" s="189">
        <v>39335</v>
      </c>
      <c r="I128" s="189">
        <v>42504</v>
      </c>
      <c r="J128" s="189">
        <v>42504</v>
      </c>
      <c r="K128" s="189">
        <v>45692</v>
      </c>
      <c r="L128" s="189">
        <v>45692</v>
      </c>
      <c r="M128" s="2"/>
      <c r="N128" s="2"/>
      <c r="O128" s="2"/>
      <c r="P128" s="2"/>
      <c r="Q128" s="2"/>
      <c r="R128" s="2"/>
    </row>
    <row r="129" spans="1:18" ht="14.25" customHeight="1">
      <c r="A129" s="169"/>
      <c r="B129" s="230" t="s">
        <v>792</v>
      </c>
      <c r="C129" s="196">
        <v>102.4</v>
      </c>
      <c r="D129" s="223">
        <v>1.124</v>
      </c>
      <c r="E129" s="223">
        <v>1.015</v>
      </c>
      <c r="F129" s="223">
        <v>1.164</v>
      </c>
      <c r="G129" s="223">
        <f>G128/F128</f>
        <v>1.0601529717958251</v>
      </c>
      <c r="H129" s="223">
        <f>H128/F128</f>
        <v>1.0446433313857757</v>
      </c>
      <c r="I129" s="223">
        <f>I128/G128</f>
        <v>1.0647561311656104</v>
      </c>
      <c r="J129" s="223">
        <f>J128/H128</f>
        <v>1.0805643828651328</v>
      </c>
      <c r="K129" s="223">
        <f>K128/I128</f>
        <v>1.075004705439488</v>
      </c>
      <c r="L129" s="223">
        <f>L128/J128</f>
        <v>1.075004705439488</v>
      </c>
      <c r="M129" s="2"/>
      <c r="N129" s="2"/>
      <c r="O129" s="2"/>
      <c r="P129" s="2"/>
      <c r="Q129" s="2"/>
      <c r="R129" s="2"/>
    </row>
    <row r="130" spans="1:18" ht="24">
      <c r="A130" s="169" t="s">
        <v>90</v>
      </c>
      <c r="B130" s="230" t="s">
        <v>89</v>
      </c>
      <c r="C130" s="224">
        <v>8367</v>
      </c>
      <c r="D130" s="187">
        <v>10772</v>
      </c>
      <c r="E130" s="187">
        <v>11208</v>
      </c>
      <c r="F130" s="189">
        <v>12830</v>
      </c>
      <c r="G130" s="207">
        <v>13241</v>
      </c>
      <c r="H130" s="207">
        <v>13241</v>
      </c>
      <c r="I130" s="207">
        <v>13864</v>
      </c>
      <c r="J130" s="207">
        <v>13864</v>
      </c>
      <c r="K130" s="207">
        <v>14654</v>
      </c>
      <c r="L130" s="207">
        <v>14654</v>
      </c>
      <c r="M130" s="2"/>
      <c r="N130" s="2"/>
      <c r="O130" s="2"/>
      <c r="P130" s="2"/>
      <c r="Q130" s="2"/>
      <c r="R130" s="2"/>
    </row>
    <row r="131" spans="1:18" ht="15" customHeight="1">
      <c r="A131" s="167" t="s">
        <v>955</v>
      </c>
      <c r="B131" s="231"/>
      <c r="C131" s="176"/>
      <c r="D131" s="187"/>
      <c r="E131" s="187"/>
      <c r="F131" s="189"/>
      <c r="G131" s="189"/>
      <c r="H131" s="189"/>
      <c r="I131" s="189"/>
      <c r="J131" s="189"/>
      <c r="K131" s="187"/>
      <c r="L131" s="187"/>
      <c r="M131" s="2"/>
      <c r="N131" s="2"/>
      <c r="O131" s="2"/>
      <c r="P131" s="2"/>
      <c r="Q131" s="2"/>
      <c r="R131" s="2"/>
    </row>
    <row r="132" spans="1:18" ht="22.5">
      <c r="A132" s="169" t="s">
        <v>512</v>
      </c>
      <c r="B132" s="230" t="s">
        <v>689</v>
      </c>
      <c r="C132" s="219">
        <v>1447300</v>
      </c>
      <c r="D132" s="190">
        <v>1829047.2</v>
      </c>
      <c r="E132" s="190">
        <v>1913183.4</v>
      </c>
      <c r="F132" s="190">
        <f>E132*96.5%</f>
        <v>1846221.981</v>
      </c>
      <c r="G132" s="190">
        <f>F132*101%</f>
        <v>1864684.2008099998</v>
      </c>
      <c r="H132" s="190">
        <f>G132*102.5%</f>
        <v>1911301.3058302496</v>
      </c>
      <c r="I132" s="190">
        <f>G132*102.3%</f>
        <v>1907571.9374286297</v>
      </c>
      <c r="J132" s="190">
        <f>H132*104.7%</f>
        <v>2001132.4672042711</v>
      </c>
      <c r="K132" s="190">
        <f>I132*101%</f>
        <v>1926647.656802916</v>
      </c>
      <c r="L132" s="190">
        <f>J132*101.5%</f>
        <v>2031149.454212335</v>
      </c>
      <c r="M132" s="175"/>
      <c r="N132" s="2"/>
      <c r="O132" s="2"/>
      <c r="P132" s="2"/>
      <c r="Q132" s="2"/>
      <c r="R132" s="2"/>
    </row>
    <row r="133" spans="1:18" ht="28.5" customHeight="1">
      <c r="A133" s="169" t="s">
        <v>751</v>
      </c>
      <c r="B133" s="230" t="s">
        <v>803</v>
      </c>
      <c r="C133" s="176"/>
      <c r="D133" s="223">
        <v>0.954</v>
      </c>
      <c r="E133" s="223">
        <f>(E132/D132)*100%</f>
        <v>1.046000015745903</v>
      </c>
      <c r="F133" s="223">
        <f>(F132/D132)/1.16</f>
        <v>0.8701638062024108</v>
      </c>
      <c r="G133" s="223">
        <f>(G132/F132)/1.1035</f>
        <v>0.915269596737653</v>
      </c>
      <c r="H133" s="223">
        <f>(H132/G132)/1.1035</f>
        <v>0.9288627095604893</v>
      </c>
      <c r="I133" s="223">
        <f>(I132/H132)/1.042</f>
        <v>0.9578203267637284</v>
      </c>
      <c r="J133" s="223">
        <f>(J132/I132)/1.042</f>
        <v>1.0067628798667123</v>
      </c>
      <c r="K133" s="223">
        <f>(K132/J132)/1.044</f>
        <v>0.922201791922079</v>
      </c>
      <c r="L133" s="223">
        <f>(L132/K132)/1.044</f>
        <v>1.0098086421545378</v>
      </c>
      <c r="M133" s="2"/>
      <c r="N133" s="2"/>
      <c r="O133" s="2"/>
      <c r="P133" s="2"/>
      <c r="Q133" s="2"/>
      <c r="R133" s="2"/>
    </row>
    <row r="134" spans="1:18" ht="24">
      <c r="A134" s="169" t="s">
        <v>400</v>
      </c>
      <c r="B134" s="230" t="s">
        <v>816</v>
      </c>
      <c r="C134" s="177">
        <v>1.1738</v>
      </c>
      <c r="D134" s="187">
        <v>104</v>
      </c>
      <c r="E134" s="187">
        <v>108.1</v>
      </c>
      <c r="F134" s="193">
        <v>106</v>
      </c>
      <c r="G134" s="193">
        <v>103.5</v>
      </c>
      <c r="H134" s="193">
        <v>103.5</v>
      </c>
      <c r="I134" s="193">
        <v>104.2</v>
      </c>
      <c r="J134" s="193">
        <v>104.2</v>
      </c>
      <c r="K134" s="193">
        <v>104.4</v>
      </c>
      <c r="L134" s="193">
        <v>104.4</v>
      </c>
      <c r="M134" s="2"/>
      <c r="N134" s="2"/>
      <c r="O134" s="2"/>
      <c r="P134" s="2"/>
      <c r="Q134" s="2"/>
      <c r="R134" s="2"/>
    </row>
    <row r="135" spans="1:18" ht="25.5" customHeight="1">
      <c r="A135" s="169" t="s">
        <v>520</v>
      </c>
      <c r="B135" s="230" t="s">
        <v>689</v>
      </c>
      <c r="C135" s="179">
        <v>237930</v>
      </c>
      <c r="D135" s="187">
        <v>398628.8</v>
      </c>
      <c r="E135" s="187">
        <v>416965.7</v>
      </c>
      <c r="F135" s="179">
        <f>E135*101.2%</f>
        <v>421969.2884</v>
      </c>
      <c r="G135" s="179">
        <f>F135*102%</f>
        <v>430408.67416800006</v>
      </c>
      <c r="H135" s="179">
        <f>G135*102.1%</f>
        <v>439447.256325528</v>
      </c>
      <c r="I135" s="179">
        <f>H135*102%</f>
        <v>448236.2014520386</v>
      </c>
      <c r="J135" s="179">
        <f>I135*102.1%</f>
        <v>457649.16168253135</v>
      </c>
      <c r="K135" s="179">
        <f>J135*102.3%</f>
        <v>468175.09240122954</v>
      </c>
      <c r="L135" s="179">
        <f>K135*102.3%</f>
        <v>478943.1195264578</v>
      </c>
      <c r="M135" s="2"/>
      <c r="N135" s="2"/>
      <c r="O135" s="2"/>
      <c r="P135" s="2"/>
      <c r="Q135" s="2"/>
      <c r="R135" s="2"/>
    </row>
    <row r="136" spans="1:18" ht="24.75" customHeight="1">
      <c r="A136" s="169" t="s">
        <v>750</v>
      </c>
      <c r="B136" s="230" t="s">
        <v>803</v>
      </c>
      <c r="C136" s="176"/>
      <c r="D136" s="225">
        <v>93</v>
      </c>
      <c r="E136" s="225">
        <v>104.6</v>
      </c>
      <c r="F136" s="225">
        <v>100</v>
      </c>
      <c r="G136" s="225">
        <v>101</v>
      </c>
      <c r="H136" s="225">
        <v>102.5</v>
      </c>
      <c r="I136" s="225">
        <v>102.3</v>
      </c>
      <c r="J136" s="225">
        <v>102.7</v>
      </c>
      <c r="K136" s="225">
        <v>101</v>
      </c>
      <c r="L136" s="225">
        <v>101.5</v>
      </c>
      <c r="M136" s="2"/>
      <c r="N136" s="2"/>
      <c r="O136" s="2"/>
      <c r="P136" s="2"/>
      <c r="Q136" s="2"/>
      <c r="R136" s="2"/>
    </row>
    <row r="137" spans="1:18" ht="14.25" customHeight="1">
      <c r="A137" s="169" t="s">
        <v>401</v>
      </c>
      <c r="B137" s="230" t="s">
        <v>816</v>
      </c>
      <c r="C137" s="177">
        <v>1.071</v>
      </c>
      <c r="D137" s="223">
        <v>1.032</v>
      </c>
      <c r="E137" s="223">
        <v>1.027</v>
      </c>
      <c r="F137" s="226">
        <v>1.05</v>
      </c>
      <c r="G137" s="226">
        <v>1.066</v>
      </c>
      <c r="H137" s="226">
        <v>1.065</v>
      </c>
      <c r="I137" s="226">
        <v>1.044</v>
      </c>
      <c r="J137" s="226">
        <v>1.043</v>
      </c>
      <c r="K137" s="226">
        <v>1.043</v>
      </c>
      <c r="L137" s="226">
        <v>1.043</v>
      </c>
      <c r="M137" s="2"/>
      <c r="N137" s="2"/>
      <c r="O137" s="2"/>
      <c r="P137" s="2"/>
      <c r="Q137" s="2"/>
      <c r="R137" s="2"/>
    </row>
    <row r="138" spans="1:18" ht="35.25" customHeight="1">
      <c r="A138" s="6"/>
      <c r="D138" s="182"/>
      <c r="E138" s="39"/>
      <c r="F138" s="39"/>
      <c r="G138" s="39"/>
      <c r="H138" s="39"/>
      <c r="M138" s="2"/>
      <c r="N138" s="2"/>
      <c r="O138" s="2"/>
      <c r="P138" s="2"/>
      <c r="Q138" s="2"/>
      <c r="R138" s="2"/>
    </row>
    <row r="139" spans="1:18" ht="15" customHeight="1">
      <c r="A139" s="6"/>
      <c r="D139" s="182"/>
      <c r="E139" s="39"/>
      <c r="F139" s="39"/>
      <c r="G139" s="39"/>
      <c r="H139" s="39"/>
      <c r="M139" s="2"/>
      <c r="N139" s="2"/>
      <c r="O139" s="2"/>
      <c r="P139" s="2"/>
      <c r="Q139" s="2"/>
      <c r="R139" s="2"/>
    </row>
    <row r="140" spans="1:18" ht="12">
      <c r="A140" s="6"/>
      <c r="D140" s="182"/>
      <c r="E140" s="39"/>
      <c r="F140" s="39"/>
      <c r="G140" s="39"/>
      <c r="H140" s="39"/>
      <c r="M140" s="2"/>
      <c r="N140" s="2"/>
      <c r="O140" s="2"/>
      <c r="P140" s="2"/>
      <c r="Q140" s="2"/>
      <c r="R140" s="2"/>
    </row>
    <row r="141" spans="1:18" ht="12">
      <c r="A141" s="6"/>
      <c r="D141" s="182"/>
      <c r="E141" s="39"/>
      <c r="F141" s="39"/>
      <c r="G141" s="39"/>
      <c r="H141" s="39"/>
      <c r="M141" s="2"/>
      <c r="N141" s="2"/>
      <c r="O141" s="2"/>
      <c r="P141" s="2"/>
      <c r="Q141" s="2"/>
      <c r="R141" s="2"/>
    </row>
    <row r="142" spans="1:18" ht="12">
      <c r="A142" s="6"/>
      <c r="D142" s="182"/>
      <c r="E142" s="39"/>
      <c r="F142" s="39"/>
      <c r="G142" s="39"/>
      <c r="H142" s="39"/>
      <c r="M142" s="2"/>
      <c r="N142" s="2"/>
      <c r="O142" s="2"/>
      <c r="P142" s="2"/>
      <c r="Q142" s="2"/>
      <c r="R142" s="2"/>
    </row>
    <row r="143" spans="1:18" ht="12">
      <c r="A143" s="6"/>
      <c r="D143" s="182"/>
      <c r="E143" s="39"/>
      <c r="F143" s="39"/>
      <c r="G143" s="39"/>
      <c r="H143" s="39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">
      <c r="A144" s="6"/>
      <c r="D144" s="182"/>
      <c r="E144" s="39"/>
      <c r="F144" s="39"/>
      <c r="G144" s="39"/>
      <c r="H144" s="39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">
      <c r="A145" s="6"/>
      <c r="D145" s="182"/>
      <c r="E145" s="39"/>
      <c r="F145" s="39"/>
      <c r="G145" s="39"/>
      <c r="H145" s="39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">
      <c r="A146" s="6"/>
      <c r="D146" s="182"/>
      <c r="E146" s="39"/>
      <c r="F146" s="39"/>
      <c r="G146" s="39"/>
      <c r="H146" s="39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">
      <c r="A147" s="6"/>
      <c r="D147" s="182"/>
      <c r="E147" s="39"/>
      <c r="F147" s="39"/>
      <c r="G147" s="39"/>
      <c r="H147" s="39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">
      <c r="A148" s="6"/>
      <c r="D148" s="182"/>
      <c r="E148" s="39"/>
      <c r="F148" s="39"/>
      <c r="G148" s="39"/>
      <c r="H148" s="39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">
      <c r="A149" s="6"/>
      <c r="D149" s="182"/>
      <c r="E149" s="39"/>
      <c r="F149" s="39"/>
      <c r="G149" s="39"/>
      <c r="H149" s="39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">
      <c r="A150" s="6"/>
      <c r="D150" s="182"/>
      <c r="E150" s="39"/>
      <c r="F150" s="39"/>
      <c r="G150" s="39"/>
      <c r="H150" s="39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">
      <c r="A151" s="6"/>
      <c r="D151" s="182"/>
      <c r="E151" s="39"/>
      <c r="F151" s="39"/>
      <c r="G151" s="39"/>
      <c r="H151" s="39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">
      <c r="A152" s="6"/>
      <c r="D152" s="182"/>
      <c r="E152" s="39"/>
      <c r="F152" s="39"/>
      <c r="G152" s="39"/>
      <c r="H152" s="39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">
      <c r="A153" s="6"/>
      <c r="D153" s="182"/>
      <c r="E153" s="39"/>
      <c r="F153" s="39"/>
      <c r="G153" s="39"/>
      <c r="H153" s="39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">
      <c r="A154" s="6"/>
      <c r="D154" s="182"/>
      <c r="E154" s="39"/>
      <c r="F154" s="39"/>
      <c r="G154" s="39"/>
      <c r="H154" s="39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">
      <c r="A155" s="6"/>
      <c r="D155" s="182"/>
      <c r="E155" s="39"/>
      <c r="F155" s="39"/>
      <c r="G155" s="39"/>
      <c r="H155" s="39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">
      <c r="A156" s="6"/>
      <c r="D156" s="182"/>
      <c r="E156" s="39"/>
      <c r="F156" s="39"/>
      <c r="G156" s="39"/>
      <c r="H156" s="39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">
      <c r="A157" s="6"/>
      <c r="D157" s="182"/>
      <c r="E157" s="39"/>
      <c r="F157" s="39"/>
      <c r="G157" s="39"/>
      <c r="H157" s="39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">
      <c r="A158" s="6"/>
      <c r="D158" s="182"/>
      <c r="E158" s="39"/>
      <c r="F158" s="39"/>
      <c r="G158" s="39"/>
      <c r="H158" s="39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">
      <c r="A159" s="6"/>
      <c r="D159" s="182"/>
      <c r="E159" s="39"/>
      <c r="F159" s="39"/>
      <c r="G159" s="39"/>
      <c r="H159" s="39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">
      <c r="A160" s="6"/>
      <c r="D160" s="182"/>
      <c r="E160" s="39"/>
      <c r="F160" s="39"/>
      <c r="G160" s="39"/>
      <c r="H160" s="39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">
      <c r="A161" s="6"/>
      <c r="D161" s="182"/>
      <c r="E161" s="39"/>
      <c r="F161" s="39"/>
      <c r="G161" s="39"/>
      <c r="H161" s="39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">
      <c r="A162" s="6"/>
      <c r="D162" s="182"/>
      <c r="E162" s="39"/>
      <c r="F162" s="39"/>
      <c r="G162" s="39"/>
      <c r="H162" s="39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">
      <c r="A163" s="6"/>
      <c r="D163" s="182"/>
      <c r="E163" s="39"/>
      <c r="F163" s="39"/>
      <c r="G163" s="39"/>
      <c r="H163" s="39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">
      <c r="A164" s="6"/>
      <c r="D164" s="182"/>
      <c r="E164" s="39"/>
      <c r="F164" s="39"/>
      <c r="G164" s="39"/>
      <c r="H164" s="39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">
      <c r="A165" s="6"/>
      <c r="D165" s="182"/>
      <c r="E165" s="39"/>
      <c r="F165" s="39"/>
      <c r="G165" s="39"/>
      <c r="H165" s="39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">
      <c r="A166" s="6"/>
      <c r="D166" s="182"/>
      <c r="E166" s="39"/>
      <c r="F166" s="39"/>
      <c r="G166" s="39"/>
      <c r="H166" s="39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">
      <c r="A167" s="6"/>
      <c r="D167" s="182"/>
      <c r="E167" s="39"/>
      <c r="F167" s="39"/>
      <c r="G167" s="39"/>
      <c r="H167" s="39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">
      <c r="A168" s="6"/>
      <c r="D168" s="182"/>
      <c r="E168" s="39"/>
      <c r="F168" s="39"/>
      <c r="G168" s="39"/>
      <c r="H168" s="39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">
      <c r="A169" s="6"/>
      <c r="D169" s="182"/>
      <c r="E169" s="39"/>
      <c r="F169" s="39"/>
      <c r="G169" s="39"/>
      <c r="H169" s="39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">
      <c r="A170" s="6"/>
      <c r="D170" s="182"/>
      <c r="E170" s="39"/>
      <c r="F170" s="39"/>
      <c r="G170" s="39"/>
      <c r="H170" s="39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">
      <c r="A171" s="6"/>
      <c r="D171" s="182"/>
      <c r="E171" s="39"/>
      <c r="F171" s="39"/>
      <c r="G171" s="39"/>
      <c r="H171" s="39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">
      <c r="A172" s="6"/>
      <c r="D172" s="182"/>
      <c r="E172" s="39"/>
      <c r="F172" s="39"/>
      <c r="G172" s="39"/>
      <c r="H172" s="39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">
      <c r="A173" s="6"/>
      <c r="D173" s="182"/>
      <c r="E173" s="39"/>
      <c r="F173" s="39"/>
      <c r="G173" s="39"/>
      <c r="H173" s="39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">
      <c r="A174" s="6"/>
      <c r="D174" s="182"/>
      <c r="E174" s="39"/>
      <c r="F174" s="39"/>
      <c r="G174" s="39"/>
      <c r="H174" s="39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">
      <c r="A175" s="6"/>
      <c r="D175" s="182"/>
      <c r="E175" s="39"/>
      <c r="F175" s="39"/>
      <c r="G175" s="39"/>
      <c r="H175" s="39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">
      <c r="A176" s="6"/>
      <c r="D176" s="182"/>
      <c r="E176" s="39"/>
      <c r="F176" s="39"/>
      <c r="G176" s="39"/>
      <c r="H176" s="39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">
      <c r="A177" s="6"/>
      <c r="D177" s="182"/>
      <c r="E177" s="39"/>
      <c r="F177" s="39"/>
      <c r="G177" s="39"/>
      <c r="H177" s="39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">
      <c r="A178" s="6"/>
      <c r="D178" s="182"/>
      <c r="E178" s="39"/>
      <c r="F178" s="39"/>
      <c r="G178" s="39"/>
      <c r="H178" s="39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">
      <c r="A179" s="6"/>
      <c r="D179" s="182"/>
      <c r="E179" s="39"/>
      <c r="F179" s="39"/>
      <c r="G179" s="39"/>
      <c r="H179" s="39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">
      <c r="A180" s="6"/>
      <c r="D180" s="182"/>
      <c r="E180" s="39"/>
      <c r="F180" s="39"/>
      <c r="G180" s="39"/>
      <c r="H180" s="39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">
      <c r="A181" s="6"/>
      <c r="D181" s="182"/>
      <c r="E181" s="39"/>
      <c r="F181" s="39"/>
      <c r="G181" s="39"/>
      <c r="H181" s="39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">
      <c r="A182" s="6"/>
      <c r="D182" s="182"/>
      <c r="E182" s="39"/>
      <c r="F182" s="39"/>
      <c r="G182" s="39"/>
      <c r="H182" s="39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">
      <c r="A183" s="6"/>
      <c r="D183" s="182"/>
      <c r="E183" s="39"/>
      <c r="F183" s="39"/>
      <c r="G183" s="39"/>
      <c r="H183" s="39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">
      <c r="A184" s="6"/>
      <c r="D184" s="182"/>
      <c r="E184" s="39"/>
      <c r="F184" s="39"/>
      <c r="G184" s="39"/>
      <c r="H184" s="39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">
      <c r="A185" s="6"/>
      <c r="D185" s="182"/>
      <c r="E185" s="39"/>
      <c r="F185" s="39"/>
      <c r="G185" s="39"/>
      <c r="H185" s="39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">
      <c r="A186" s="6"/>
      <c r="D186" s="182"/>
      <c r="E186" s="39"/>
      <c r="F186" s="39"/>
      <c r="G186" s="39"/>
      <c r="H186" s="39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">
      <c r="A187" s="6"/>
      <c r="D187" s="182"/>
      <c r="E187" s="39"/>
      <c r="F187" s="39"/>
      <c r="G187" s="39"/>
      <c r="H187" s="39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">
      <c r="A188" s="6"/>
      <c r="D188" s="182"/>
      <c r="E188" s="39"/>
      <c r="F188" s="39"/>
      <c r="G188" s="39"/>
      <c r="H188" s="39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">
      <c r="A189" s="6"/>
      <c r="D189" s="182"/>
      <c r="E189" s="39"/>
      <c r="F189" s="39"/>
      <c r="G189" s="39"/>
      <c r="H189" s="39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">
      <c r="A190" s="6"/>
      <c r="D190" s="182"/>
      <c r="E190" s="39"/>
      <c r="F190" s="39"/>
      <c r="G190" s="39"/>
      <c r="H190" s="39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">
      <c r="A191" s="6"/>
      <c r="D191" s="182"/>
      <c r="E191" s="39"/>
      <c r="F191" s="39"/>
      <c r="G191" s="39"/>
      <c r="H191" s="39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">
      <c r="A192" s="6"/>
      <c r="D192" s="182"/>
      <c r="E192" s="39"/>
      <c r="F192" s="39"/>
      <c r="G192" s="39"/>
      <c r="H192" s="39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">
      <c r="A193" s="6"/>
      <c r="D193" s="182"/>
      <c r="E193" s="39"/>
      <c r="F193" s="39"/>
      <c r="G193" s="39"/>
      <c r="H193" s="39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">
      <c r="A194" s="6"/>
      <c r="D194" s="182"/>
      <c r="E194" s="39"/>
      <c r="F194" s="39"/>
      <c r="G194" s="39"/>
      <c r="H194" s="39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4:18" ht="12">
      <c r="D195" s="182"/>
      <c r="E195" s="39"/>
      <c r="F195" s="39"/>
      <c r="G195" s="39"/>
      <c r="H195" s="39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4:18" ht="12">
      <c r="D196" s="182"/>
      <c r="E196" s="39"/>
      <c r="F196" s="39"/>
      <c r="G196" s="39"/>
      <c r="H196" s="39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4:18" ht="12">
      <c r="D197" s="182"/>
      <c r="E197" s="39"/>
      <c r="F197" s="39"/>
      <c r="G197" s="39"/>
      <c r="H197" s="39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2">
      <c r="D198" s="182"/>
      <c r="E198" s="39"/>
      <c r="F198" s="39"/>
      <c r="G198" s="39"/>
      <c r="H198" s="39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2">
      <c r="D199" s="182"/>
      <c r="E199" s="39"/>
      <c r="F199" s="39"/>
      <c r="G199" s="39"/>
      <c r="H199" s="39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2">
      <c r="D200" s="182"/>
      <c r="E200" s="39"/>
      <c r="F200" s="39"/>
      <c r="G200" s="39"/>
      <c r="H200" s="39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4:18" ht="12">
      <c r="D201" s="182"/>
      <c r="E201" s="39"/>
      <c r="F201" s="39"/>
      <c r="G201" s="39"/>
      <c r="H201" s="39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4:18" ht="12">
      <c r="D202" s="182"/>
      <c r="E202" s="39"/>
      <c r="F202" s="39"/>
      <c r="G202" s="39"/>
      <c r="H202" s="39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4:18" ht="12">
      <c r="D203" s="182"/>
      <c r="E203" s="39"/>
      <c r="F203" s="39"/>
      <c r="G203" s="39"/>
      <c r="H203" s="39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4:18" ht="12">
      <c r="D204" s="182"/>
      <c r="E204" s="39"/>
      <c r="F204" s="39"/>
      <c r="G204" s="39"/>
      <c r="H204" s="39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4:18" ht="12">
      <c r="D205" s="182"/>
      <c r="E205" s="39"/>
      <c r="F205" s="39"/>
      <c r="G205" s="39"/>
      <c r="H205" s="39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4:18" ht="12">
      <c r="D206" s="182"/>
      <c r="E206" s="39"/>
      <c r="F206" s="39"/>
      <c r="G206" s="39"/>
      <c r="H206" s="39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4:18" ht="12">
      <c r="D207" s="182"/>
      <c r="E207" s="39"/>
      <c r="F207" s="39"/>
      <c r="G207" s="39"/>
      <c r="H207" s="39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4:18" ht="12">
      <c r="D208" s="182"/>
      <c r="E208" s="39"/>
      <c r="F208" s="39"/>
      <c r="G208" s="39"/>
      <c r="H208" s="39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4:18" ht="12">
      <c r="D209" s="182"/>
      <c r="E209" s="39"/>
      <c r="F209" s="39"/>
      <c r="G209" s="39"/>
      <c r="H209" s="39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4:18" ht="12">
      <c r="D210" s="182"/>
      <c r="E210" s="39"/>
      <c r="F210" s="39"/>
      <c r="G210" s="39"/>
      <c r="H210" s="39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4:18" ht="12">
      <c r="D211" s="182"/>
      <c r="E211" s="39"/>
      <c r="F211" s="39"/>
      <c r="G211" s="39"/>
      <c r="H211" s="39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4:18" ht="12">
      <c r="D212" s="182"/>
      <c r="E212" s="39"/>
      <c r="F212" s="39"/>
      <c r="G212" s="39"/>
      <c r="H212" s="39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4:18" ht="12">
      <c r="D213" s="182"/>
      <c r="E213" s="39"/>
      <c r="F213" s="39"/>
      <c r="G213" s="39"/>
      <c r="H213" s="39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4:18" ht="12">
      <c r="D214" s="182"/>
      <c r="E214" s="39"/>
      <c r="F214" s="39"/>
      <c r="G214" s="39"/>
      <c r="H214" s="39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4:18" ht="12">
      <c r="D215" s="182"/>
      <c r="E215" s="39"/>
      <c r="F215" s="39"/>
      <c r="G215" s="39"/>
      <c r="H215" s="39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4:18" ht="12">
      <c r="D216" s="182"/>
      <c r="E216" s="39"/>
      <c r="F216" s="39"/>
      <c r="G216" s="39"/>
      <c r="H216" s="39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4:18" ht="12">
      <c r="D217" s="182"/>
      <c r="E217" s="39"/>
      <c r="F217" s="39"/>
      <c r="G217" s="39"/>
      <c r="H217" s="39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4:18" ht="12">
      <c r="D218" s="182"/>
      <c r="E218" s="39"/>
      <c r="F218" s="39"/>
      <c r="G218" s="39"/>
      <c r="H218" s="39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4:18" ht="12">
      <c r="D219" s="182"/>
      <c r="E219" s="39"/>
      <c r="F219" s="39"/>
      <c r="G219" s="39"/>
      <c r="H219" s="39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4:18" ht="12">
      <c r="D220" s="182"/>
      <c r="E220" s="39"/>
      <c r="F220" s="39"/>
      <c r="G220" s="39"/>
      <c r="H220" s="39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4:18" ht="12">
      <c r="D221" s="182"/>
      <c r="E221" s="39"/>
      <c r="F221" s="39"/>
      <c r="G221" s="39"/>
      <c r="H221" s="39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4:18" ht="12">
      <c r="D222" s="182"/>
      <c r="E222" s="39"/>
      <c r="F222" s="39"/>
      <c r="G222" s="39"/>
      <c r="H222" s="39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4:18" ht="12">
      <c r="D223" s="182"/>
      <c r="E223" s="39"/>
      <c r="F223" s="39"/>
      <c r="G223" s="39"/>
      <c r="H223" s="39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4:18" ht="12">
      <c r="D224" s="182"/>
      <c r="E224" s="39"/>
      <c r="F224" s="39"/>
      <c r="G224" s="39"/>
      <c r="H224" s="39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4:18" ht="12">
      <c r="D225" s="182"/>
      <c r="E225" s="39"/>
      <c r="F225" s="39"/>
      <c r="G225" s="39"/>
      <c r="H225" s="39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4:18" ht="12">
      <c r="D226" s="182"/>
      <c r="E226" s="39"/>
      <c r="F226" s="39"/>
      <c r="G226" s="39"/>
      <c r="H226" s="39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4:18" ht="12">
      <c r="D227" s="182"/>
      <c r="E227" s="39"/>
      <c r="F227" s="39"/>
      <c r="G227" s="39"/>
      <c r="H227" s="39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4:18" ht="12">
      <c r="D228" s="182"/>
      <c r="E228" s="39"/>
      <c r="F228" s="39"/>
      <c r="G228" s="39"/>
      <c r="H228" s="39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4:18" ht="12">
      <c r="D229" s="182"/>
      <c r="E229" s="39"/>
      <c r="F229" s="39"/>
      <c r="G229" s="39"/>
      <c r="H229" s="39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4:18" ht="12">
      <c r="D230" s="182"/>
      <c r="E230" s="39"/>
      <c r="F230" s="39"/>
      <c r="G230" s="39"/>
      <c r="H230" s="39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4:18" ht="12">
      <c r="D231" s="182"/>
      <c r="E231" s="39"/>
      <c r="F231" s="39"/>
      <c r="G231" s="39"/>
      <c r="H231" s="39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4:18" ht="12">
      <c r="D232" s="182"/>
      <c r="E232" s="39"/>
      <c r="F232" s="39"/>
      <c r="G232" s="39"/>
      <c r="H232" s="39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4:18" ht="12">
      <c r="D233" s="182"/>
      <c r="E233" s="39"/>
      <c r="F233" s="39"/>
      <c r="G233" s="39"/>
      <c r="H233" s="39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4:18" ht="12">
      <c r="D234" s="182"/>
      <c r="E234" s="39"/>
      <c r="F234" s="39"/>
      <c r="G234" s="39"/>
      <c r="H234" s="39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4:18" ht="12">
      <c r="D235" s="182"/>
      <c r="E235" s="39"/>
      <c r="F235" s="39"/>
      <c r="G235" s="39"/>
      <c r="H235" s="39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4:18" ht="12">
      <c r="D236" s="182"/>
      <c r="E236" s="39"/>
      <c r="F236" s="39"/>
      <c r="G236" s="39"/>
      <c r="H236" s="39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4:18" ht="12">
      <c r="D237" s="182"/>
      <c r="E237" s="39"/>
      <c r="F237" s="39"/>
      <c r="G237" s="39"/>
      <c r="H237" s="39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4:18" ht="12">
      <c r="D238" s="182"/>
      <c r="E238" s="39"/>
      <c r="F238" s="39"/>
      <c r="G238" s="39"/>
      <c r="H238" s="39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4:18" ht="12">
      <c r="D239" s="182"/>
      <c r="E239" s="39"/>
      <c r="F239" s="39"/>
      <c r="G239" s="39"/>
      <c r="H239" s="39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4:18" ht="12">
      <c r="D240" s="182"/>
      <c r="E240" s="39"/>
      <c r="F240" s="39"/>
      <c r="G240" s="39"/>
      <c r="H240" s="39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4:18" ht="12">
      <c r="D241" s="182"/>
      <c r="E241" s="39"/>
      <c r="F241" s="39"/>
      <c r="G241" s="39"/>
      <c r="H241" s="39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4:18" ht="12">
      <c r="D242" s="182"/>
      <c r="E242" s="39"/>
      <c r="F242" s="39"/>
      <c r="G242" s="39"/>
      <c r="H242" s="39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4:18" ht="12">
      <c r="D243" s="182"/>
      <c r="E243" s="39"/>
      <c r="F243" s="39"/>
      <c r="G243" s="39"/>
      <c r="H243" s="39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4:18" ht="12">
      <c r="D244" s="182"/>
      <c r="E244" s="39"/>
      <c r="F244" s="39"/>
      <c r="G244" s="39"/>
      <c r="H244" s="39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4:18" ht="12">
      <c r="D245" s="182"/>
      <c r="E245" s="39"/>
      <c r="F245" s="39"/>
      <c r="G245" s="39"/>
      <c r="H245" s="39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4:18" ht="12">
      <c r="D246" s="182"/>
      <c r="E246" s="39"/>
      <c r="F246" s="39"/>
      <c r="G246" s="39"/>
      <c r="H246" s="39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4:18" ht="12">
      <c r="D247" s="182"/>
      <c r="E247" s="39"/>
      <c r="F247" s="39"/>
      <c r="G247" s="39"/>
      <c r="H247" s="39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4:18" ht="12">
      <c r="D248" s="182"/>
      <c r="E248" s="39"/>
      <c r="F248" s="39"/>
      <c r="G248" s="39"/>
      <c r="H248" s="39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4:18" ht="12">
      <c r="D249" s="182"/>
      <c r="E249" s="39"/>
      <c r="F249" s="39"/>
      <c r="G249" s="39"/>
      <c r="H249" s="39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4:18" ht="12">
      <c r="D250" s="182"/>
      <c r="E250" s="39"/>
      <c r="F250" s="39"/>
      <c r="G250" s="39"/>
      <c r="H250" s="39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4:18" ht="12">
      <c r="D251" s="182"/>
      <c r="E251" s="39"/>
      <c r="F251" s="39"/>
      <c r="G251" s="39"/>
      <c r="H251" s="39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4:18" ht="12">
      <c r="D252" s="182"/>
      <c r="E252" s="39"/>
      <c r="F252" s="39"/>
      <c r="G252" s="39"/>
      <c r="H252" s="39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4:18" ht="12">
      <c r="D253" s="182"/>
      <c r="E253" s="39"/>
      <c r="F253" s="39"/>
      <c r="G253" s="39"/>
      <c r="H253" s="39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4:18" ht="12">
      <c r="D254" s="182"/>
      <c r="E254" s="39"/>
      <c r="F254" s="39"/>
      <c r="G254" s="39"/>
      <c r="H254" s="39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4:18" ht="12">
      <c r="D255" s="182"/>
      <c r="E255" s="39"/>
      <c r="F255" s="39"/>
      <c r="G255" s="39"/>
      <c r="H255" s="39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4:18" ht="12">
      <c r="D256" s="182"/>
      <c r="E256" s="39"/>
      <c r="F256" s="39"/>
      <c r="G256" s="39"/>
      <c r="H256" s="39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4:18" ht="12">
      <c r="D257" s="182"/>
      <c r="E257" s="39"/>
      <c r="F257" s="39"/>
      <c r="G257" s="39"/>
      <c r="H257" s="39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4:18" ht="12">
      <c r="D258" s="182"/>
      <c r="E258" s="39"/>
      <c r="F258" s="39"/>
      <c r="G258" s="39"/>
      <c r="H258" s="39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4:18" ht="12">
      <c r="D259" s="182"/>
      <c r="E259" s="39"/>
      <c r="F259" s="39"/>
      <c r="G259" s="39"/>
      <c r="H259" s="39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4:18" ht="12">
      <c r="D260" s="182"/>
      <c r="E260" s="39"/>
      <c r="F260" s="39"/>
      <c r="G260" s="39"/>
      <c r="H260" s="39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4:18" ht="12">
      <c r="D261" s="182"/>
      <c r="E261" s="39"/>
      <c r="F261" s="39"/>
      <c r="G261" s="39"/>
      <c r="H261" s="39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4:18" ht="12">
      <c r="D262" s="182"/>
      <c r="E262" s="39"/>
      <c r="F262" s="39"/>
      <c r="G262" s="39"/>
      <c r="H262" s="39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4:18" ht="12">
      <c r="D263" s="182"/>
      <c r="E263" s="39"/>
      <c r="F263" s="39"/>
      <c r="G263" s="39"/>
      <c r="H263" s="39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4:18" ht="12">
      <c r="D264" s="182"/>
      <c r="E264" s="39"/>
      <c r="F264" s="39"/>
      <c r="G264" s="39"/>
      <c r="H264" s="39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4:18" ht="12">
      <c r="D265" s="182"/>
      <c r="E265" s="39"/>
      <c r="F265" s="39"/>
      <c r="G265" s="39"/>
      <c r="H265" s="39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4:18" ht="12">
      <c r="D266" s="182"/>
      <c r="E266" s="39"/>
      <c r="F266" s="39"/>
      <c r="G266" s="39"/>
      <c r="H266" s="39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4:18" ht="12">
      <c r="D267" s="182"/>
      <c r="E267" s="39"/>
      <c r="F267" s="39"/>
      <c r="G267" s="39"/>
      <c r="H267" s="39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4:18" ht="12">
      <c r="D268" s="182"/>
      <c r="E268" s="39"/>
      <c r="F268" s="39"/>
      <c r="G268" s="39"/>
      <c r="H268" s="39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4:18" ht="12">
      <c r="D269" s="182"/>
      <c r="E269" s="39"/>
      <c r="F269" s="39"/>
      <c r="G269" s="39"/>
      <c r="H269" s="39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4:18" ht="12">
      <c r="D270" s="182"/>
      <c r="E270" s="39"/>
      <c r="F270" s="39"/>
      <c r="G270" s="39"/>
      <c r="H270" s="39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4:18" ht="12">
      <c r="D271" s="182"/>
      <c r="E271" s="39"/>
      <c r="F271" s="39"/>
      <c r="G271" s="39"/>
      <c r="H271" s="39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4:18" ht="12">
      <c r="D272" s="182"/>
      <c r="E272" s="39"/>
      <c r="F272" s="39"/>
      <c r="G272" s="39"/>
      <c r="H272" s="39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4:18" ht="12">
      <c r="D273" s="182"/>
      <c r="E273" s="39"/>
      <c r="F273" s="39"/>
      <c r="G273" s="39"/>
      <c r="H273" s="39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4:18" ht="12">
      <c r="D274" s="182"/>
      <c r="E274" s="39"/>
      <c r="F274" s="39"/>
      <c r="G274" s="39"/>
      <c r="H274" s="39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4:18" ht="12">
      <c r="D275" s="182"/>
      <c r="E275" s="39"/>
      <c r="F275" s="39"/>
      <c r="G275" s="39"/>
      <c r="H275" s="39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4:18" ht="12">
      <c r="D276" s="182"/>
      <c r="E276" s="39"/>
      <c r="F276" s="39"/>
      <c r="G276" s="39"/>
      <c r="H276" s="39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4:18" ht="12">
      <c r="D277" s="182"/>
      <c r="E277" s="39"/>
      <c r="F277" s="39"/>
      <c r="G277" s="39"/>
      <c r="H277" s="39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4:18" ht="12">
      <c r="D278" s="182"/>
      <c r="E278" s="39"/>
      <c r="F278" s="39"/>
      <c r="G278" s="39"/>
      <c r="H278" s="39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4:18" ht="12">
      <c r="D279" s="182"/>
      <c r="E279" s="39"/>
      <c r="F279" s="39"/>
      <c r="G279" s="39"/>
      <c r="H279" s="39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4:18" ht="12">
      <c r="D280" s="182"/>
      <c r="E280" s="39"/>
      <c r="F280" s="39"/>
      <c r="G280" s="39"/>
      <c r="H280" s="39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4:18" ht="12">
      <c r="D281" s="182"/>
      <c r="E281" s="39"/>
      <c r="F281" s="39"/>
      <c r="G281" s="39"/>
      <c r="H281" s="39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4:18" ht="12">
      <c r="D282" s="182"/>
      <c r="E282" s="39"/>
      <c r="F282" s="39"/>
      <c r="G282" s="39"/>
      <c r="H282" s="39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4:18" ht="12">
      <c r="D283" s="182"/>
      <c r="E283" s="39"/>
      <c r="F283" s="39"/>
      <c r="G283" s="39"/>
      <c r="H283" s="39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4:18" ht="12">
      <c r="D284" s="182"/>
      <c r="E284" s="39"/>
      <c r="F284" s="39"/>
      <c r="G284" s="39"/>
      <c r="H284" s="39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4:18" ht="12">
      <c r="D285" s="182"/>
      <c r="E285" s="39"/>
      <c r="F285" s="39"/>
      <c r="G285" s="39"/>
      <c r="H285" s="39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4:18" ht="12">
      <c r="D286" s="182"/>
      <c r="E286" s="39"/>
      <c r="F286" s="39"/>
      <c r="G286" s="39"/>
      <c r="H286" s="39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4:18" ht="12">
      <c r="D287" s="182"/>
      <c r="E287" s="39"/>
      <c r="F287" s="39"/>
      <c r="G287" s="39"/>
      <c r="H287" s="39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4:18" ht="12">
      <c r="D288" s="182"/>
      <c r="E288" s="39"/>
      <c r="F288" s="39"/>
      <c r="G288" s="39"/>
      <c r="H288" s="39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4:18" ht="12">
      <c r="D289" s="182"/>
      <c r="E289" s="39"/>
      <c r="F289" s="39"/>
      <c r="G289" s="39"/>
      <c r="H289" s="39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4:18" ht="12">
      <c r="D290" s="182"/>
      <c r="E290" s="39"/>
      <c r="F290" s="39"/>
      <c r="G290" s="39"/>
      <c r="H290" s="39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4:18" ht="12">
      <c r="D291" s="182"/>
      <c r="E291" s="39"/>
      <c r="F291" s="39"/>
      <c r="G291" s="39"/>
      <c r="H291" s="39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4:18" ht="12">
      <c r="D292" s="182"/>
      <c r="E292" s="39"/>
      <c r="F292" s="39"/>
      <c r="G292" s="39"/>
      <c r="H292" s="39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4:18" ht="12">
      <c r="D293" s="182"/>
      <c r="E293" s="39"/>
      <c r="F293" s="39"/>
      <c r="G293" s="39"/>
      <c r="H293" s="39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4:18" ht="12">
      <c r="D294" s="182"/>
      <c r="E294" s="39"/>
      <c r="F294" s="39"/>
      <c r="G294" s="39"/>
      <c r="H294" s="39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4:18" ht="12">
      <c r="D295" s="182"/>
      <c r="E295" s="39"/>
      <c r="F295" s="39"/>
      <c r="G295" s="39"/>
      <c r="H295" s="39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4:18" ht="12">
      <c r="D296" s="182"/>
      <c r="E296" s="39"/>
      <c r="F296" s="39"/>
      <c r="G296" s="39"/>
      <c r="H296" s="39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4:18" ht="12">
      <c r="D297" s="182"/>
      <c r="E297" s="39"/>
      <c r="F297" s="39"/>
      <c r="G297" s="39"/>
      <c r="H297" s="39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4:18" ht="12">
      <c r="D298" s="182"/>
      <c r="E298" s="39"/>
      <c r="F298" s="39"/>
      <c r="G298" s="39"/>
      <c r="H298" s="39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4:18" ht="12">
      <c r="D299" s="182"/>
      <c r="E299" s="39"/>
      <c r="F299" s="39"/>
      <c r="G299" s="39"/>
      <c r="H299" s="39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4:18" ht="12">
      <c r="D300" s="182"/>
      <c r="E300" s="39"/>
      <c r="F300" s="39"/>
      <c r="G300" s="39"/>
      <c r="H300" s="39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4:18" ht="12">
      <c r="D301" s="182"/>
      <c r="E301" s="39"/>
      <c r="F301" s="39"/>
      <c r="G301" s="39"/>
      <c r="H301" s="39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4:18" ht="12">
      <c r="D302" s="182"/>
      <c r="E302" s="39"/>
      <c r="F302" s="39"/>
      <c r="G302" s="39"/>
      <c r="H302" s="39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4:18" ht="12">
      <c r="D303" s="182"/>
      <c r="E303" s="39"/>
      <c r="F303" s="39"/>
      <c r="G303" s="39"/>
      <c r="H303" s="39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4:18" ht="12">
      <c r="D304" s="182"/>
      <c r="E304" s="39"/>
      <c r="F304" s="39"/>
      <c r="G304" s="39"/>
      <c r="H304" s="39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4:18" ht="12">
      <c r="D305" s="182"/>
      <c r="E305" s="39"/>
      <c r="F305" s="39"/>
      <c r="G305" s="39"/>
      <c r="H305" s="39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4:18" ht="12">
      <c r="D306" s="182"/>
      <c r="E306" s="39"/>
      <c r="F306" s="39"/>
      <c r="G306" s="39"/>
      <c r="H306" s="39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4:18" ht="12">
      <c r="D307" s="182"/>
      <c r="E307" s="39"/>
      <c r="F307" s="39"/>
      <c r="G307" s="39"/>
      <c r="H307" s="39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4:18" ht="12">
      <c r="D308" s="182"/>
      <c r="E308" s="39"/>
      <c r="F308" s="39"/>
      <c r="G308" s="39"/>
      <c r="H308" s="39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4:18" ht="12">
      <c r="D309" s="182"/>
      <c r="E309" s="39"/>
      <c r="F309" s="39"/>
      <c r="G309" s="39"/>
      <c r="H309" s="39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4:18" ht="12">
      <c r="D310" s="182"/>
      <c r="E310" s="39"/>
      <c r="F310" s="39"/>
      <c r="G310" s="39"/>
      <c r="H310" s="39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4:18" ht="12">
      <c r="D311" s="182"/>
      <c r="E311" s="39"/>
      <c r="F311" s="39"/>
      <c r="G311" s="39"/>
      <c r="H311" s="39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4:18" ht="12">
      <c r="D312" s="182"/>
      <c r="E312" s="39"/>
      <c r="F312" s="39"/>
      <c r="G312" s="39"/>
      <c r="H312" s="39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4:18" ht="12">
      <c r="D313" s="182"/>
      <c r="E313" s="39"/>
      <c r="F313" s="39"/>
      <c r="G313" s="39"/>
      <c r="H313" s="39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4:18" ht="12">
      <c r="D314" s="182"/>
      <c r="E314" s="39"/>
      <c r="F314" s="39"/>
      <c r="G314" s="39"/>
      <c r="H314" s="39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4:18" ht="12">
      <c r="D315" s="182"/>
      <c r="E315" s="39"/>
      <c r="F315" s="39"/>
      <c r="G315" s="39"/>
      <c r="H315" s="39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4:18" ht="12">
      <c r="D316" s="182"/>
      <c r="E316" s="39"/>
      <c r="F316" s="39"/>
      <c r="G316" s="39"/>
      <c r="H316" s="39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4:18" ht="12">
      <c r="D317" s="182"/>
      <c r="E317" s="39"/>
      <c r="F317" s="39"/>
      <c r="G317" s="39"/>
      <c r="H317" s="39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4:18" ht="12">
      <c r="D318" s="182"/>
      <c r="E318" s="39"/>
      <c r="F318" s="39"/>
      <c r="G318" s="39"/>
      <c r="H318" s="39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4:18" ht="12">
      <c r="D319" s="182"/>
      <c r="E319" s="39"/>
      <c r="F319" s="39"/>
      <c r="G319" s="39"/>
      <c r="H319" s="39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4:18" ht="12">
      <c r="D320" s="182"/>
      <c r="E320" s="39"/>
      <c r="F320" s="39"/>
      <c r="G320" s="39"/>
      <c r="H320" s="39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4:18" ht="12">
      <c r="D321" s="182"/>
      <c r="E321" s="39"/>
      <c r="F321" s="39"/>
      <c r="G321" s="39"/>
      <c r="H321" s="39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4:18" ht="12">
      <c r="D322" s="182"/>
      <c r="E322" s="39"/>
      <c r="F322" s="39"/>
      <c r="G322" s="39"/>
      <c r="H322" s="39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4:18" ht="12">
      <c r="D323" s="182"/>
      <c r="E323" s="39"/>
      <c r="F323" s="39"/>
      <c r="G323" s="39"/>
      <c r="H323" s="39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4:18" ht="12">
      <c r="D324" s="182"/>
      <c r="E324" s="39"/>
      <c r="F324" s="39"/>
      <c r="G324" s="39"/>
      <c r="H324" s="39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4:18" ht="12">
      <c r="D325" s="182"/>
      <c r="E325" s="39"/>
      <c r="F325" s="39"/>
      <c r="G325" s="39"/>
      <c r="H325" s="39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4:18" ht="12">
      <c r="D326" s="182"/>
      <c r="E326" s="39"/>
      <c r="F326" s="39"/>
      <c r="G326" s="39"/>
      <c r="H326" s="39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4:18" ht="12">
      <c r="D327" s="182"/>
      <c r="E327" s="39"/>
      <c r="F327" s="39"/>
      <c r="G327" s="39"/>
      <c r="H327" s="39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4:18" ht="12">
      <c r="D328" s="182"/>
      <c r="E328" s="39"/>
      <c r="F328" s="39"/>
      <c r="G328" s="39"/>
      <c r="H328" s="39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4:18" ht="12">
      <c r="D329" s="182"/>
      <c r="E329" s="39"/>
      <c r="F329" s="39"/>
      <c r="G329" s="39"/>
      <c r="H329" s="39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4:18" ht="12">
      <c r="D330" s="182"/>
      <c r="E330" s="39"/>
      <c r="F330" s="39"/>
      <c r="G330" s="39"/>
      <c r="H330" s="39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4:18" ht="12">
      <c r="D331" s="182"/>
      <c r="E331" s="39"/>
      <c r="F331" s="39"/>
      <c r="G331" s="39"/>
      <c r="H331" s="39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4:18" ht="12">
      <c r="D332" s="182"/>
      <c r="E332" s="39"/>
      <c r="F332" s="39"/>
      <c r="G332" s="39"/>
      <c r="H332" s="39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4:18" ht="12">
      <c r="D333" s="182"/>
      <c r="E333" s="39"/>
      <c r="F333" s="39"/>
      <c r="G333" s="39"/>
      <c r="H333" s="39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4:18" ht="12">
      <c r="D334" s="182"/>
      <c r="E334" s="39"/>
      <c r="F334" s="39"/>
      <c r="G334" s="39"/>
      <c r="H334" s="39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4:18" ht="12">
      <c r="D335" s="182"/>
      <c r="E335" s="39"/>
      <c r="F335" s="39"/>
      <c r="G335" s="39"/>
      <c r="H335" s="39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4:18" ht="12">
      <c r="D336" s="182"/>
      <c r="E336" s="39"/>
      <c r="F336" s="39"/>
      <c r="G336" s="39"/>
      <c r="H336" s="39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4:18" ht="12">
      <c r="D337" s="182"/>
      <c r="E337" s="39"/>
      <c r="F337" s="39"/>
      <c r="G337" s="39"/>
      <c r="H337" s="39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4:18" ht="12">
      <c r="D338" s="182"/>
      <c r="E338" s="39"/>
      <c r="F338" s="39"/>
      <c r="G338" s="39"/>
      <c r="H338" s="39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4:18" ht="12">
      <c r="D339" s="182"/>
      <c r="E339" s="39"/>
      <c r="F339" s="39"/>
      <c r="G339" s="39"/>
      <c r="H339" s="39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4:18" ht="12">
      <c r="D340" s="182"/>
      <c r="E340" s="39"/>
      <c r="F340" s="39"/>
      <c r="G340" s="39"/>
      <c r="H340" s="39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4:18" ht="12">
      <c r="D341" s="182"/>
      <c r="E341" s="39"/>
      <c r="F341" s="39"/>
      <c r="G341" s="39"/>
      <c r="H341" s="39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4:18" ht="12">
      <c r="D342" s="182"/>
      <c r="E342" s="39"/>
      <c r="F342" s="39"/>
      <c r="G342" s="39"/>
      <c r="H342" s="39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4:18" ht="12">
      <c r="D343" s="182"/>
      <c r="E343" s="39"/>
      <c r="F343" s="39"/>
      <c r="G343" s="39"/>
      <c r="H343" s="39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4:18" ht="12">
      <c r="D344" s="182"/>
      <c r="E344" s="39"/>
      <c r="F344" s="39"/>
      <c r="G344" s="39"/>
      <c r="H344" s="39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4:18" ht="12">
      <c r="D345" s="182"/>
      <c r="E345" s="39"/>
      <c r="F345" s="39"/>
      <c r="G345" s="39"/>
      <c r="H345" s="39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4:18" ht="12">
      <c r="D346" s="182"/>
      <c r="E346" s="39"/>
      <c r="F346" s="39"/>
      <c r="G346" s="39"/>
      <c r="H346" s="39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4:18" ht="12">
      <c r="D347" s="182"/>
      <c r="E347" s="39"/>
      <c r="F347" s="39"/>
      <c r="G347" s="39"/>
      <c r="H347" s="39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4:18" ht="12">
      <c r="D348" s="182"/>
      <c r="E348" s="39"/>
      <c r="F348" s="39"/>
      <c r="G348" s="39"/>
      <c r="H348" s="39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4:18" ht="12">
      <c r="D349" s="182"/>
      <c r="E349" s="39"/>
      <c r="F349" s="39"/>
      <c r="G349" s="39"/>
      <c r="H349" s="39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4:18" ht="12">
      <c r="D350" s="182"/>
      <c r="E350" s="39"/>
      <c r="F350" s="39"/>
      <c r="G350" s="39"/>
      <c r="H350" s="39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4:18" ht="12">
      <c r="D351" s="182"/>
      <c r="E351" s="39"/>
      <c r="F351" s="39"/>
      <c r="G351" s="39"/>
      <c r="H351" s="39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4:18" ht="12">
      <c r="D352" s="182"/>
      <c r="E352" s="39"/>
      <c r="F352" s="39"/>
      <c r="G352" s="39"/>
      <c r="H352" s="39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4:18" ht="12">
      <c r="D353" s="182"/>
      <c r="E353" s="39"/>
      <c r="F353" s="39"/>
      <c r="G353" s="39"/>
      <c r="H353" s="39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4:18" ht="12">
      <c r="D354" s="182"/>
      <c r="E354" s="39"/>
      <c r="F354" s="39"/>
      <c r="G354" s="39"/>
      <c r="H354" s="39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4:18" ht="12">
      <c r="D355" s="182"/>
      <c r="E355" s="39"/>
      <c r="F355" s="39"/>
      <c r="G355" s="39"/>
      <c r="H355" s="39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4:18" ht="12">
      <c r="D356" s="182"/>
      <c r="E356" s="39"/>
      <c r="F356" s="39"/>
      <c r="G356" s="39"/>
      <c r="H356" s="39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4:18" ht="12">
      <c r="D357" s="182"/>
      <c r="E357" s="39"/>
      <c r="F357" s="39"/>
      <c r="G357" s="39"/>
      <c r="H357" s="39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4:18" ht="12">
      <c r="D358" s="182"/>
      <c r="E358" s="39"/>
      <c r="F358" s="39"/>
      <c r="G358" s="39"/>
      <c r="H358" s="39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4:18" ht="12">
      <c r="D359" s="182"/>
      <c r="E359" s="39"/>
      <c r="F359" s="39"/>
      <c r="G359" s="39"/>
      <c r="H359" s="39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4:18" ht="12">
      <c r="D360" s="182"/>
      <c r="E360" s="39"/>
      <c r="F360" s="39"/>
      <c r="G360" s="39"/>
      <c r="H360" s="39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4:18" ht="12">
      <c r="D361" s="182"/>
      <c r="E361" s="39"/>
      <c r="F361" s="39"/>
      <c r="G361" s="39"/>
      <c r="H361" s="39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4:18" ht="12">
      <c r="D362" s="182"/>
      <c r="E362" s="39"/>
      <c r="F362" s="39"/>
      <c r="G362" s="39"/>
      <c r="H362" s="39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4:18" ht="12">
      <c r="D363" s="182"/>
      <c r="E363" s="39"/>
      <c r="F363" s="39"/>
      <c r="G363" s="39"/>
      <c r="H363" s="39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4:18" ht="12">
      <c r="D364" s="182"/>
      <c r="E364" s="39"/>
      <c r="F364" s="39"/>
      <c r="G364" s="39"/>
      <c r="H364" s="39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4:18" ht="12">
      <c r="D365" s="182"/>
      <c r="E365" s="39"/>
      <c r="F365" s="39"/>
      <c r="G365" s="39"/>
      <c r="H365" s="39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4:18" ht="12">
      <c r="D366" s="182"/>
      <c r="E366" s="39"/>
      <c r="F366" s="39"/>
      <c r="G366" s="39"/>
      <c r="H366" s="39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4:18" ht="12">
      <c r="D367" s="182"/>
      <c r="E367" s="39"/>
      <c r="F367" s="39"/>
      <c r="G367" s="39"/>
      <c r="H367" s="39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4:18" ht="12">
      <c r="D368" s="182"/>
      <c r="E368" s="39"/>
      <c r="F368" s="39"/>
      <c r="G368" s="39"/>
      <c r="H368" s="39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4:18" ht="12">
      <c r="D369" s="182"/>
      <c r="E369" s="39"/>
      <c r="F369" s="39"/>
      <c r="G369" s="39"/>
      <c r="H369" s="39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4:18" ht="12">
      <c r="D370" s="182"/>
      <c r="E370" s="39"/>
      <c r="F370" s="39"/>
      <c r="G370" s="39"/>
      <c r="H370" s="39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4:18" ht="12">
      <c r="D371" s="182"/>
      <c r="E371" s="39"/>
      <c r="F371" s="39"/>
      <c r="G371" s="39"/>
      <c r="H371" s="39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4:18" ht="12">
      <c r="D372" s="182"/>
      <c r="E372" s="39"/>
      <c r="F372" s="39"/>
      <c r="G372" s="39"/>
      <c r="H372" s="39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4:18" ht="12">
      <c r="D373" s="182"/>
      <c r="E373" s="39"/>
      <c r="F373" s="39"/>
      <c r="G373" s="39"/>
      <c r="H373" s="39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4:18" ht="12">
      <c r="D374" s="182"/>
      <c r="E374" s="39"/>
      <c r="F374" s="39"/>
      <c r="G374" s="39"/>
      <c r="H374" s="39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4:18" ht="12">
      <c r="D375" s="182"/>
      <c r="E375" s="39"/>
      <c r="F375" s="39"/>
      <c r="G375" s="39"/>
      <c r="H375" s="39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4:18" ht="12">
      <c r="D376" s="182"/>
      <c r="E376" s="39"/>
      <c r="F376" s="39"/>
      <c r="G376" s="39"/>
      <c r="H376" s="39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4:18" ht="12">
      <c r="D377" s="182"/>
      <c r="E377" s="39"/>
      <c r="F377" s="39"/>
      <c r="G377" s="39"/>
      <c r="H377" s="39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4:18" ht="12">
      <c r="D378" s="182"/>
      <c r="E378" s="39"/>
      <c r="F378" s="39"/>
      <c r="G378" s="39"/>
      <c r="H378" s="39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4:18" ht="12">
      <c r="D379" s="182"/>
      <c r="E379" s="39"/>
      <c r="F379" s="39"/>
      <c r="G379" s="39"/>
      <c r="H379" s="39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4:18" ht="12">
      <c r="D380" s="182"/>
      <c r="E380" s="39"/>
      <c r="F380" s="39"/>
      <c r="G380" s="39"/>
      <c r="H380" s="39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4:18" ht="12">
      <c r="D381" s="182"/>
      <c r="E381" s="39"/>
      <c r="F381" s="39"/>
      <c r="G381" s="39"/>
      <c r="H381" s="39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4:18" ht="12">
      <c r="D382" s="182"/>
      <c r="E382" s="39"/>
      <c r="F382" s="39"/>
      <c r="G382" s="39"/>
      <c r="H382" s="39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4:18" ht="12">
      <c r="D383" s="182"/>
      <c r="E383" s="39"/>
      <c r="F383" s="39"/>
      <c r="G383" s="39"/>
      <c r="H383" s="39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4:18" ht="12">
      <c r="D384" s="182"/>
      <c r="E384" s="39"/>
      <c r="F384" s="39"/>
      <c r="G384" s="39"/>
      <c r="H384" s="39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4:18" ht="12">
      <c r="D385" s="182"/>
      <c r="E385" s="39"/>
      <c r="F385" s="39"/>
      <c r="G385" s="39"/>
      <c r="H385" s="39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4:18" ht="12">
      <c r="D386" s="182"/>
      <c r="E386" s="39"/>
      <c r="F386" s="39"/>
      <c r="G386" s="39"/>
      <c r="H386" s="39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4:18" ht="12">
      <c r="D387" s="182"/>
      <c r="E387" s="39"/>
      <c r="F387" s="39"/>
      <c r="G387" s="39"/>
      <c r="H387" s="39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4:18" ht="12">
      <c r="D388" s="182"/>
      <c r="E388" s="39"/>
      <c r="F388" s="39"/>
      <c r="G388" s="39"/>
      <c r="H388" s="39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4:18" ht="12">
      <c r="D389" s="182"/>
      <c r="E389" s="39"/>
      <c r="F389" s="39"/>
      <c r="G389" s="39"/>
      <c r="H389" s="39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4:18" ht="12">
      <c r="D390" s="182"/>
      <c r="E390" s="39"/>
      <c r="F390" s="39"/>
      <c r="G390" s="39"/>
      <c r="H390" s="39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4:18" ht="12">
      <c r="D391" s="182"/>
      <c r="E391" s="39"/>
      <c r="F391" s="39"/>
      <c r="G391" s="39"/>
      <c r="H391" s="39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4:18" ht="12">
      <c r="D392" s="182"/>
      <c r="E392" s="39"/>
      <c r="F392" s="39"/>
      <c r="G392" s="39"/>
      <c r="H392" s="39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4:18" ht="12">
      <c r="D393" s="182"/>
      <c r="E393" s="39"/>
      <c r="F393" s="39"/>
      <c r="G393" s="39"/>
      <c r="H393" s="39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4:18" ht="12">
      <c r="D394" s="182"/>
      <c r="E394" s="39"/>
      <c r="F394" s="39"/>
      <c r="G394" s="39"/>
      <c r="H394" s="39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4:18" ht="12">
      <c r="D395" s="182"/>
      <c r="E395" s="39"/>
      <c r="F395" s="39"/>
      <c r="G395" s="39"/>
      <c r="H395" s="39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4:18" ht="12">
      <c r="D396" s="182"/>
      <c r="E396" s="39"/>
      <c r="F396" s="39"/>
      <c r="G396" s="39"/>
      <c r="H396" s="39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4:18" ht="12">
      <c r="D397" s="182"/>
      <c r="E397" s="39"/>
      <c r="F397" s="39"/>
      <c r="G397" s="39"/>
      <c r="H397" s="39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4:18" ht="12">
      <c r="D398" s="182"/>
      <c r="E398" s="39"/>
      <c r="F398" s="39"/>
      <c r="G398" s="39"/>
      <c r="H398" s="39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4:18" ht="12">
      <c r="D399" s="182"/>
      <c r="E399" s="39"/>
      <c r="F399" s="39"/>
      <c r="G399" s="39"/>
      <c r="H399" s="39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4:18" ht="12">
      <c r="D400" s="182"/>
      <c r="E400" s="39"/>
      <c r="F400" s="39"/>
      <c r="G400" s="39"/>
      <c r="H400" s="39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4:18" ht="12">
      <c r="D401" s="182"/>
      <c r="E401" s="39"/>
      <c r="F401" s="39"/>
      <c r="G401" s="39"/>
      <c r="H401" s="39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4:18" ht="12">
      <c r="D402" s="182"/>
      <c r="E402" s="39"/>
      <c r="F402" s="39"/>
      <c r="G402" s="39"/>
      <c r="H402" s="39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4:18" ht="12">
      <c r="D403" s="182"/>
      <c r="E403" s="39"/>
      <c r="F403" s="39"/>
      <c r="G403" s="39"/>
      <c r="H403" s="39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4:18" ht="12">
      <c r="D404" s="182"/>
      <c r="E404" s="39"/>
      <c r="F404" s="39"/>
      <c r="G404" s="39"/>
      <c r="H404" s="39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4:18" ht="12">
      <c r="D405" s="182"/>
      <c r="E405" s="39"/>
      <c r="F405" s="39"/>
      <c r="G405" s="39"/>
      <c r="H405" s="39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4:18" ht="12">
      <c r="D406" s="182"/>
      <c r="E406" s="39"/>
      <c r="F406" s="39"/>
      <c r="G406" s="39"/>
      <c r="H406" s="39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4:18" ht="12">
      <c r="D407" s="182"/>
      <c r="E407" s="39"/>
      <c r="F407" s="39"/>
      <c r="G407" s="39"/>
      <c r="H407" s="39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4:18" ht="12">
      <c r="D408" s="182"/>
      <c r="E408" s="39"/>
      <c r="F408" s="39"/>
      <c r="G408" s="39"/>
      <c r="H408" s="39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4:18" ht="12">
      <c r="D409" s="182"/>
      <c r="E409" s="39"/>
      <c r="F409" s="39"/>
      <c r="G409" s="39"/>
      <c r="H409" s="39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4:18" ht="12">
      <c r="D410" s="182"/>
      <c r="E410" s="39"/>
      <c r="F410" s="39"/>
      <c r="G410" s="39"/>
      <c r="H410" s="39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4:18" ht="12">
      <c r="D411" s="182"/>
      <c r="E411" s="39"/>
      <c r="F411" s="39"/>
      <c r="G411" s="39"/>
      <c r="H411" s="39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4:18" ht="12">
      <c r="D412" s="182"/>
      <c r="E412" s="39"/>
      <c r="F412" s="39"/>
      <c r="G412" s="39"/>
      <c r="H412" s="39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4:18" ht="12">
      <c r="D413" s="182"/>
      <c r="E413" s="39"/>
      <c r="F413" s="39"/>
      <c r="G413" s="39"/>
      <c r="H413" s="39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4:18" ht="12">
      <c r="D414" s="182"/>
      <c r="E414" s="39"/>
      <c r="F414" s="39"/>
      <c r="G414" s="39"/>
      <c r="H414" s="39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4:18" ht="12">
      <c r="D415" s="182"/>
      <c r="E415" s="39"/>
      <c r="F415" s="39"/>
      <c r="G415" s="39"/>
      <c r="H415" s="39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4:18" ht="12">
      <c r="D416" s="182"/>
      <c r="E416" s="39"/>
      <c r="F416" s="39"/>
      <c r="G416" s="39"/>
      <c r="H416" s="39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4:18" ht="12">
      <c r="D417" s="182"/>
      <c r="E417" s="39"/>
      <c r="F417" s="39"/>
      <c r="G417" s="39"/>
      <c r="H417" s="39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4:18" ht="12">
      <c r="D418" s="182"/>
      <c r="E418" s="39"/>
      <c r="F418" s="39"/>
      <c r="G418" s="39"/>
      <c r="H418" s="39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4:18" ht="12">
      <c r="D419" s="182"/>
      <c r="E419" s="39"/>
      <c r="F419" s="39"/>
      <c r="G419" s="39"/>
      <c r="H419" s="39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4:18" ht="12">
      <c r="D420" s="182"/>
      <c r="E420" s="39"/>
      <c r="F420" s="39"/>
      <c r="G420" s="39"/>
      <c r="H420" s="39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4:18" ht="12">
      <c r="D421" s="182"/>
      <c r="E421" s="39"/>
      <c r="F421" s="39"/>
      <c r="G421" s="39"/>
      <c r="H421" s="39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4:18" ht="12">
      <c r="D422" s="182"/>
      <c r="E422" s="39"/>
      <c r="F422" s="39"/>
      <c r="G422" s="39"/>
      <c r="H422" s="39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4:18" ht="12">
      <c r="D423" s="182"/>
      <c r="E423" s="39"/>
      <c r="F423" s="39"/>
      <c r="G423" s="39"/>
      <c r="H423" s="39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4:18" ht="12">
      <c r="D424" s="182"/>
      <c r="E424" s="39"/>
      <c r="F424" s="39"/>
      <c r="G424" s="39"/>
      <c r="H424" s="39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4:18" ht="12">
      <c r="D425" s="182"/>
      <c r="E425" s="39"/>
      <c r="F425" s="39"/>
      <c r="G425" s="39"/>
      <c r="H425" s="39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4:18" ht="12">
      <c r="D426" s="182"/>
      <c r="E426" s="39"/>
      <c r="F426" s="39"/>
      <c r="G426" s="39"/>
      <c r="H426" s="39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4:18" ht="12">
      <c r="D427" s="182"/>
      <c r="E427" s="39"/>
      <c r="F427" s="39"/>
      <c r="G427" s="39"/>
      <c r="H427" s="39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4:18" ht="12">
      <c r="D428" s="182"/>
      <c r="E428" s="39"/>
      <c r="F428" s="39"/>
      <c r="G428" s="39"/>
      <c r="H428" s="39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4:18" ht="12">
      <c r="D429" s="182"/>
      <c r="E429" s="39"/>
      <c r="F429" s="39"/>
      <c r="G429" s="39"/>
      <c r="H429" s="39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4:18" ht="12">
      <c r="D430" s="182"/>
      <c r="E430" s="39"/>
      <c r="F430" s="39"/>
      <c r="G430" s="39"/>
      <c r="H430" s="39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4:18" ht="12">
      <c r="D431" s="182"/>
      <c r="E431" s="39"/>
      <c r="F431" s="39"/>
      <c r="G431" s="39"/>
      <c r="H431" s="39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4:18" ht="12">
      <c r="D432" s="182"/>
      <c r="E432" s="39"/>
      <c r="F432" s="39"/>
      <c r="G432" s="39"/>
      <c r="H432" s="39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4:18" ht="12">
      <c r="D433" s="182"/>
      <c r="E433" s="39"/>
      <c r="F433" s="39"/>
      <c r="G433" s="39"/>
      <c r="H433" s="39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4:18" ht="12">
      <c r="D434" s="182"/>
      <c r="E434" s="39"/>
      <c r="F434" s="39"/>
      <c r="G434" s="39"/>
      <c r="H434" s="39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4:18" ht="12">
      <c r="D435" s="182"/>
      <c r="E435" s="39"/>
      <c r="F435" s="39"/>
      <c r="G435" s="39"/>
      <c r="H435" s="39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4:18" ht="12">
      <c r="D436" s="182"/>
      <c r="E436" s="39"/>
      <c r="F436" s="39"/>
      <c r="G436" s="39"/>
      <c r="H436" s="39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4:18" ht="12">
      <c r="D437" s="182"/>
      <c r="E437" s="39"/>
      <c r="F437" s="39"/>
      <c r="G437" s="39"/>
      <c r="H437" s="39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4:18" ht="12">
      <c r="D438" s="182"/>
      <c r="E438" s="39"/>
      <c r="F438" s="39"/>
      <c r="G438" s="39"/>
      <c r="H438" s="39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4:18" ht="12">
      <c r="D439" s="182"/>
      <c r="E439" s="39"/>
      <c r="F439" s="39"/>
      <c r="G439" s="39"/>
      <c r="H439" s="39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4:18" ht="12">
      <c r="D440" s="182"/>
      <c r="E440" s="39"/>
      <c r="F440" s="39"/>
      <c r="G440" s="39"/>
      <c r="H440" s="39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4:18" ht="12">
      <c r="D441" s="182"/>
      <c r="E441" s="39"/>
      <c r="F441" s="39"/>
      <c r="G441" s="39"/>
      <c r="H441" s="39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4:18" ht="12">
      <c r="D442" s="182"/>
      <c r="E442" s="39"/>
      <c r="F442" s="39"/>
      <c r="G442" s="39"/>
      <c r="H442" s="39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4:18" ht="12">
      <c r="D443" s="182"/>
      <c r="E443" s="39"/>
      <c r="F443" s="39"/>
      <c r="G443" s="39"/>
      <c r="H443" s="39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4:18" ht="12">
      <c r="D444" s="182"/>
      <c r="E444" s="39"/>
      <c r="F444" s="39"/>
      <c r="G444" s="39"/>
      <c r="H444" s="39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4:18" ht="12">
      <c r="D445" s="182"/>
      <c r="E445" s="39"/>
      <c r="F445" s="39"/>
      <c r="G445" s="39"/>
      <c r="H445" s="39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4:18" ht="12">
      <c r="D446" s="182"/>
      <c r="E446" s="39"/>
      <c r="F446" s="39"/>
      <c r="G446" s="39"/>
      <c r="H446" s="39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4:18" ht="12">
      <c r="D447" s="182"/>
      <c r="E447" s="39"/>
      <c r="F447" s="39"/>
      <c r="G447" s="39"/>
      <c r="H447" s="39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4:18" ht="12">
      <c r="D448" s="182"/>
      <c r="E448" s="39"/>
      <c r="F448" s="39"/>
      <c r="G448" s="39"/>
      <c r="H448" s="39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4:18" ht="12">
      <c r="D449" s="182"/>
      <c r="E449" s="39"/>
      <c r="F449" s="39"/>
      <c r="G449" s="39"/>
      <c r="H449" s="39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4:18" ht="12">
      <c r="D450" s="182"/>
      <c r="E450" s="39"/>
      <c r="F450" s="39"/>
      <c r="G450" s="39"/>
      <c r="H450" s="39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4:18" ht="12">
      <c r="D451" s="39"/>
      <c r="E451" s="39"/>
      <c r="F451" s="39"/>
      <c r="G451" s="39"/>
      <c r="H451" s="39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4:18" ht="12">
      <c r="D452" s="39"/>
      <c r="E452" s="39"/>
      <c r="F452" s="39"/>
      <c r="G452" s="39"/>
      <c r="H452" s="39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4:18" ht="12">
      <c r="D453" s="39"/>
      <c r="E453" s="39"/>
      <c r="F453" s="39"/>
      <c r="G453" s="39"/>
      <c r="H453" s="39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4:18" ht="12">
      <c r="D454" s="39"/>
      <c r="E454" s="39"/>
      <c r="F454" s="39"/>
      <c r="G454" s="39"/>
      <c r="H454" s="39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4:18" ht="12">
      <c r="D455" s="39"/>
      <c r="E455" s="39"/>
      <c r="F455" s="39"/>
      <c r="G455" s="39"/>
      <c r="H455" s="39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4:18" ht="12">
      <c r="D456" s="39"/>
      <c r="E456" s="39"/>
      <c r="F456" s="39"/>
      <c r="G456" s="39"/>
      <c r="H456" s="39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4:18" ht="12">
      <c r="D457" s="39"/>
      <c r="E457" s="39"/>
      <c r="F457" s="39"/>
      <c r="G457" s="39"/>
      <c r="H457" s="39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4:18" ht="12">
      <c r="D458" s="39"/>
      <c r="E458" s="39"/>
      <c r="F458" s="39"/>
      <c r="G458" s="39"/>
      <c r="H458" s="39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4:18" ht="12">
      <c r="D459" s="39"/>
      <c r="E459" s="39"/>
      <c r="F459" s="39"/>
      <c r="G459" s="39"/>
      <c r="H459" s="39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4:18" ht="12">
      <c r="D460" s="39"/>
      <c r="E460" s="39"/>
      <c r="F460" s="39"/>
      <c r="G460" s="39"/>
      <c r="H460" s="39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4:18" ht="12">
      <c r="D461" s="39"/>
      <c r="E461" s="39"/>
      <c r="F461" s="39"/>
      <c r="G461" s="39"/>
      <c r="H461" s="39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4:18" ht="12">
      <c r="D462" s="39"/>
      <c r="E462" s="39"/>
      <c r="F462" s="39"/>
      <c r="G462" s="39"/>
      <c r="H462" s="39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4:18" ht="12">
      <c r="D463" s="39"/>
      <c r="E463" s="39"/>
      <c r="F463" s="39"/>
      <c r="G463" s="39"/>
      <c r="H463" s="39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4:18" ht="12">
      <c r="D464" s="39"/>
      <c r="E464" s="39"/>
      <c r="F464" s="39"/>
      <c r="G464" s="39"/>
      <c r="H464" s="39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4:18" ht="12">
      <c r="D465" s="39"/>
      <c r="E465" s="39"/>
      <c r="F465" s="39"/>
      <c r="G465" s="39"/>
      <c r="H465" s="39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4:18" ht="12">
      <c r="D466" s="39"/>
      <c r="E466" s="39"/>
      <c r="F466" s="39"/>
      <c r="G466" s="39"/>
      <c r="H466" s="39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4:18" ht="12">
      <c r="D467" s="39"/>
      <c r="E467" s="39"/>
      <c r="F467" s="39"/>
      <c r="G467" s="39"/>
      <c r="H467" s="39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4:18" ht="12">
      <c r="D468" s="39"/>
      <c r="E468" s="39"/>
      <c r="F468" s="39"/>
      <c r="G468" s="39"/>
      <c r="H468" s="39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4:18" ht="12">
      <c r="D469" s="39"/>
      <c r="E469" s="39"/>
      <c r="F469" s="39"/>
      <c r="G469" s="39"/>
      <c r="H469" s="39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4:18" ht="12">
      <c r="D470" s="39"/>
      <c r="E470" s="39"/>
      <c r="F470" s="39"/>
      <c r="G470" s="39"/>
      <c r="H470" s="39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4:18" ht="12">
      <c r="D471" s="39"/>
      <c r="E471" s="39"/>
      <c r="F471" s="39"/>
      <c r="G471" s="39"/>
      <c r="H471" s="39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4:18" ht="12">
      <c r="D472" s="39"/>
      <c r="E472" s="39"/>
      <c r="F472" s="39"/>
      <c r="G472" s="39"/>
      <c r="H472" s="39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4:18" ht="12">
      <c r="D473" s="39"/>
      <c r="E473" s="39"/>
      <c r="F473" s="39"/>
      <c r="G473" s="39"/>
      <c r="H473" s="39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4:18" ht="12">
      <c r="D474" s="39"/>
      <c r="E474" s="39"/>
      <c r="F474" s="39"/>
      <c r="G474" s="39"/>
      <c r="H474" s="39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4:18" ht="12">
      <c r="D475" s="39"/>
      <c r="E475" s="39"/>
      <c r="F475" s="39"/>
      <c r="G475" s="39"/>
      <c r="H475" s="39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4:18" ht="12">
      <c r="D476" s="39"/>
      <c r="E476" s="39"/>
      <c r="F476" s="39"/>
      <c r="G476" s="39"/>
      <c r="H476" s="39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4:18" ht="12">
      <c r="D477" s="39"/>
      <c r="E477" s="39"/>
      <c r="F477" s="39"/>
      <c r="G477" s="39"/>
      <c r="H477" s="39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4:18" ht="12">
      <c r="D478" s="39"/>
      <c r="E478" s="39"/>
      <c r="F478" s="39"/>
      <c r="G478" s="39"/>
      <c r="H478" s="39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4:18" ht="12">
      <c r="D479" s="39"/>
      <c r="E479" s="39"/>
      <c r="F479" s="39"/>
      <c r="G479" s="39"/>
      <c r="H479" s="39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4:18" ht="12">
      <c r="D480" s="39"/>
      <c r="E480" s="39"/>
      <c r="F480" s="39"/>
      <c r="G480" s="39"/>
      <c r="H480" s="39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4:18" ht="12">
      <c r="D481" s="39"/>
      <c r="E481" s="39"/>
      <c r="F481" s="39"/>
      <c r="G481" s="39"/>
      <c r="H481" s="39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4:18" ht="12">
      <c r="D482" s="39"/>
      <c r="E482" s="39"/>
      <c r="F482" s="39"/>
      <c r="G482" s="39"/>
      <c r="H482" s="39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4:18" ht="12">
      <c r="D483" s="39"/>
      <c r="E483" s="39"/>
      <c r="F483" s="39"/>
      <c r="G483" s="39"/>
      <c r="H483" s="39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4:18" ht="12">
      <c r="D484" s="39"/>
      <c r="E484" s="39"/>
      <c r="F484" s="39"/>
      <c r="G484" s="39"/>
      <c r="H484" s="39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4:18" ht="12">
      <c r="D485" s="39"/>
      <c r="E485" s="39"/>
      <c r="F485" s="39"/>
      <c r="G485" s="39"/>
      <c r="H485" s="39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4:18" ht="12">
      <c r="D486" s="39"/>
      <c r="E486" s="39"/>
      <c r="F486" s="39"/>
      <c r="G486" s="39"/>
      <c r="H486" s="39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4:18" ht="12">
      <c r="D487" s="39"/>
      <c r="E487" s="39"/>
      <c r="F487" s="39"/>
      <c r="G487" s="39"/>
      <c r="H487" s="39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4:18" ht="12">
      <c r="D488" s="39"/>
      <c r="E488" s="39"/>
      <c r="F488" s="39"/>
      <c r="G488" s="39"/>
      <c r="H488" s="39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4:18" ht="12">
      <c r="D489" s="39"/>
      <c r="E489" s="39"/>
      <c r="F489" s="39"/>
      <c r="G489" s="39"/>
      <c r="H489" s="39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4:18" ht="12">
      <c r="D490" s="39"/>
      <c r="E490" s="39"/>
      <c r="F490" s="39"/>
      <c r="G490" s="39"/>
      <c r="H490" s="39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4:18" ht="12">
      <c r="D491" s="39"/>
      <c r="E491" s="39"/>
      <c r="F491" s="39"/>
      <c r="G491" s="39"/>
      <c r="H491" s="39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4:18" ht="12">
      <c r="D492" s="39"/>
      <c r="E492" s="39"/>
      <c r="F492" s="39"/>
      <c r="G492" s="39"/>
      <c r="H492" s="39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4:18" ht="12">
      <c r="D493" s="39"/>
      <c r="E493" s="39"/>
      <c r="F493" s="39"/>
      <c r="G493" s="39"/>
      <c r="H493" s="39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4:18" ht="12">
      <c r="D494" s="39"/>
      <c r="E494" s="39"/>
      <c r="F494" s="39"/>
      <c r="G494" s="39"/>
      <c r="H494" s="39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4:18" ht="12">
      <c r="D495" s="39"/>
      <c r="E495" s="39"/>
      <c r="F495" s="39"/>
      <c r="G495" s="39"/>
      <c r="H495" s="39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4:18" ht="12">
      <c r="D496" s="39"/>
      <c r="E496" s="39"/>
      <c r="F496" s="39"/>
      <c r="G496" s="39"/>
      <c r="H496" s="39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4:18" ht="12">
      <c r="D497" s="39"/>
      <c r="E497" s="39"/>
      <c r="F497" s="39"/>
      <c r="G497" s="39"/>
      <c r="H497" s="39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4:18" ht="12">
      <c r="D498" s="39"/>
      <c r="E498" s="39"/>
      <c r="F498" s="39"/>
      <c r="G498" s="39"/>
      <c r="H498" s="39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4:18" ht="12">
      <c r="D499" s="39"/>
      <c r="E499" s="39"/>
      <c r="F499" s="39"/>
      <c r="G499" s="39"/>
      <c r="H499" s="39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4:18" ht="12">
      <c r="D500" s="39"/>
      <c r="E500" s="39"/>
      <c r="F500" s="39"/>
      <c r="G500" s="39"/>
      <c r="H500" s="39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4:18" ht="12">
      <c r="D501" s="39"/>
      <c r="E501" s="39"/>
      <c r="F501" s="39"/>
      <c r="G501" s="39"/>
      <c r="H501" s="39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4:18" ht="12">
      <c r="D502" s="39"/>
      <c r="E502" s="39"/>
      <c r="F502" s="39"/>
      <c r="G502" s="39"/>
      <c r="H502" s="39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4:18" ht="12">
      <c r="D503" s="39"/>
      <c r="E503" s="39"/>
      <c r="F503" s="39"/>
      <c r="G503" s="39"/>
      <c r="H503" s="39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4:18" ht="12">
      <c r="D504" s="39"/>
      <c r="E504" s="39"/>
      <c r="F504" s="39"/>
      <c r="G504" s="39"/>
      <c r="H504" s="39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4:18" ht="12">
      <c r="D505" s="39"/>
      <c r="E505" s="39"/>
      <c r="F505" s="39"/>
      <c r="G505" s="39"/>
      <c r="H505" s="39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4:18" ht="12">
      <c r="D506" s="39"/>
      <c r="E506" s="39"/>
      <c r="F506" s="39"/>
      <c r="G506" s="39"/>
      <c r="H506" s="39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4:18" ht="12">
      <c r="D507" s="39"/>
      <c r="E507" s="39"/>
      <c r="F507" s="39"/>
      <c r="G507" s="39"/>
      <c r="H507" s="39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4:18" ht="12">
      <c r="D508" s="39"/>
      <c r="E508" s="39"/>
      <c r="F508" s="39"/>
      <c r="G508" s="39"/>
      <c r="H508" s="39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4:18" ht="12">
      <c r="D509" s="39"/>
      <c r="E509" s="39"/>
      <c r="F509" s="39"/>
      <c r="G509" s="39"/>
      <c r="H509" s="39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4:18" ht="12">
      <c r="D510" s="39"/>
      <c r="E510" s="39"/>
      <c r="F510" s="39"/>
      <c r="G510" s="39"/>
      <c r="H510" s="39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4:18" ht="12">
      <c r="D511" s="39"/>
      <c r="E511" s="39"/>
      <c r="F511" s="39"/>
      <c r="G511" s="39"/>
      <c r="H511" s="39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4:18" ht="12">
      <c r="D512" s="39"/>
      <c r="E512" s="39"/>
      <c r="F512" s="39"/>
      <c r="G512" s="39"/>
      <c r="H512" s="39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4:18" ht="12">
      <c r="D513" s="39"/>
      <c r="E513" s="39"/>
      <c r="F513" s="39"/>
      <c r="G513" s="39"/>
      <c r="H513" s="39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4:18" ht="12">
      <c r="D514" s="39"/>
      <c r="E514" s="39"/>
      <c r="F514" s="39"/>
      <c r="G514" s="39"/>
      <c r="H514" s="39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4:18" ht="12">
      <c r="D515" s="39"/>
      <c r="E515" s="39"/>
      <c r="F515" s="39"/>
      <c r="G515" s="39"/>
      <c r="H515" s="39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4:18" ht="12">
      <c r="D516" s="39"/>
      <c r="E516" s="39"/>
      <c r="F516" s="39"/>
      <c r="G516" s="39"/>
      <c r="H516" s="39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4:18" ht="12">
      <c r="D517" s="39"/>
      <c r="E517" s="39"/>
      <c r="F517" s="39"/>
      <c r="G517" s="39"/>
      <c r="H517" s="39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4:18" ht="12">
      <c r="D518" s="39"/>
      <c r="E518" s="39"/>
      <c r="F518" s="39"/>
      <c r="G518" s="39"/>
      <c r="H518" s="39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4:18" ht="12">
      <c r="D519" s="39"/>
      <c r="E519" s="39"/>
      <c r="F519" s="39"/>
      <c r="G519" s="39"/>
      <c r="H519" s="39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4:18" ht="12">
      <c r="D520" s="39"/>
      <c r="E520" s="39"/>
      <c r="F520" s="39"/>
      <c r="G520" s="39"/>
      <c r="H520" s="39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4:18" ht="12">
      <c r="D521" s="39"/>
      <c r="E521" s="39"/>
      <c r="F521" s="39"/>
      <c r="G521" s="39"/>
      <c r="H521" s="39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4:18" ht="12">
      <c r="D522" s="39"/>
      <c r="E522" s="39"/>
      <c r="F522" s="39"/>
      <c r="G522" s="39"/>
      <c r="H522" s="39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4:18" ht="12">
      <c r="D523" s="39"/>
      <c r="E523" s="39"/>
      <c r="F523" s="39"/>
      <c r="G523" s="39"/>
      <c r="H523" s="39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4:18" ht="12">
      <c r="D524" s="39"/>
      <c r="E524" s="39"/>
      <c r="F524" s="39"/>
      <c r="G524" s="39"/>
      <c r="H524" s="39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4:18" ht="12">
      <c r="D525" s="39"/>
      <c r="E525" s="39"/>
      <c r="F525" s="39"/>
      <c r="G525" s="39"/>
      <c r="H525" s="39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4:18" ht="12">
      <c r="D526" s="39"/>
      <c r="E526" s="39"/>
      <c r="F526" s="39"/>
      <c r="G526" s="39"/>
      <c r="H526" s="39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4:18" ht="12">
      <c r="D527" s="39"/>
      <c r="E527" s="39"/>
      <c r="F527" s="39"/>
      <c r="G527" s="39"/>
      <c r="H527" s="39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4:18" ht="12">
      <c r="D528" s="39"/>
      <c r="E528" s="39"/>
      <c r="F528" s="39"/>
      <c r="G528" s="39"/>
      <c r="H528" s="39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4:18" ht="12">
      <c r="D529" s="39"/>
      <c r="E529" s="39"/>
      <c r="F529" s="39"/>
      <c r="G529" s="39"/>
      <c r="H529" s="39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4:18" ht="12">
      <c r="D530" s="39"/>
      <c r="E530" s="39"/>
      <c r="F530" s="39"/>
      <c r="G530" s="39"/>
      <c r="H530" s="39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4:18" ht="12">
      <c r="D531" s="39"/>
      <c r="E531" s="39"/>
      <c r="F531" s="39"/>
      <c r="G531" s="39"/>
      <c r="H531" s="39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4:18" ht="12">
      <c r="D532" s="39"/>
      <c r="E532" s="39"/>
      <c r="F532" s="39"/>
      <c r="G532" s="39"/>
      <c r="H532" s="39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4:18" ht="12">
      <c r="D533" s="39"/>
      <c r="E533" s="39"/>
      <c r="F533" s="39"/>
      <c r="G533" s="39"/>
      <c r="H533" s="39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4:18" ht="12">
      <c r="D534" s="39"/>
      <c r="E534" s="39"/>
      <c r="F534" s="39"/>
      <c r="G534" s="39"/>
      <c r="H534" s="39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4:18" ht="12">
      <c r="D535" s="39"/>
      <c r="E535" s="39"/>
      <c r="F535" s="39"/>
      <c r="G535" s="39"/>
      <c r="H535" s="39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4:18" ht="12">
      <c r="D536" s="39"/>
      <c r="E536" s="39"/>
      <c r="F536" s="39"/>
      <c r="G536" s="39"/>
      <c r="H536" s="39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4:18" ht="12">
      <c r="D537" s="39"/>
      <c r="E537" s="39"/>
      <c r="F537" s="39"/>
      <c r="G537" s="39"/>
      <c r="H537" s="39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4:18" ht="12">
      <c r="D538" s="39"/>
      <c r="E538" s="39"/>
      <c r="F538" s="39"/>
      <c r="G538" s="39"/>
      <c r="H538" s="39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4:18" ht="12">
      <c r="D539" s="39"/>
      <c r="E539" s="39"/>
      <c r="F539" s="39"/>
      <c r="G539" s="39"/>
      <c r="H539" s="39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4:18" ht="12">
      <c r="D540" s="39"/>
      <c r="E540" s="39"/>
      <c r="F540" s="39"/>
      <c r="G540" s="39"/>
      <c r="H540" s="39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4:18" ht="12">
      <c r="D541" s="39"/>
      <c r="E541" s="39"/>
      <c r="F541" s="39"/>
      <c r="G541" s="39"/>
      <c r="H541" s="3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4:18" ht="12">
      <c r="D542" s="39"/>
      <c r="E542" s="39"/>
      <c r="F542" s="39"/>
      <c r="G542" s="39"/>
      <c r="H542" s="39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4:18" ht="12">
      <c r="D543" s="39"/>
      <c r="E543" s="39"/>
      <c r="F543" s="39"/>
      <c r="G543" s="39"/>
      <c r="H543" s="39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4:18" ht="12">
      <c r="D544" s="39"/>
      <c r="E544" s="39"/>
      <c r="F544" s="39"/>
      <c r="G544" s="39"/>
      <c r="H544" s="39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4:18" ht="12">
      <c r="D545" s="39"/>
      <c r="E545" s="39"/>
      <c r="F545" s="39"/>
      <c r="G545" s="39"/>
      <c r="H545" s="39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4:18" ht="12">
      <c r="D546" s="39"/>
      <c r="E546" s="39"/>
      <c r="F546" s="39"/>
      <c r="G546" s="39"/>
      <c r="H546" s="39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4:18" ht="12">
      <c r="D547" s="39"/>
      <c r="E547" s="39"/>
      <c r="F547" s="39"/>
      <c r="G547" s="39"/>
      <c r="H547" s="39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4:18" ht="12">
      <c r="D548" s="39"/>
      <c r="E548" s="39"/>
      <c r="F548" s="39"/>
      <c r="G548" s="39"/>
      <c r="H548" s="39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4:18" ht="12">
      <c r="D549" s="39"/>
      <c r="E549" s="39"/>
      <c r="F549" s="39"/>
      <c r="G549" s="39"/>
      <c r="H549" s="39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4:18" ht="12">
      <c r="D550" s="39"/>
      <c r="E550" s="39"/>
      <c r="F550" s="39"/>
      <c r="G550" s="39"/>
      <c r="H550" s="39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4:18" ht="12">
      <c r="D551" s="39"/>
      <c r="E551" s="39"/>
      <c r="F551" s="39"/>
      <c r="G551" s="39"/>
      <c r="H551" s="39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4:18" ht="12">
      <c r="D552" s="39"/>
      <c r="E552" s="39"/>
      <c r="F552" s="39"/>
      <c r="G552" s="39"/>
      <c r="H552" s="39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4:18" ht="12">
      <c r="D553" s="39"/>
      <c r="E553" s="39"/>
      <c r="F553" s="39"/>
      <c r="G553" s="39"/>
      <c r="H553" s="39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4:18" ht="12">
      <c r="D554" s="39"/>
      <c r="E554" s="39"/>
      <c r="F554" s="39"/>
      <c r="G554" s="39"/>
      <c r="H554" s="39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4:18" ht="12">
      <c r="D555" s="39"/>
      <c r="E555" s="39"/>
      <c r="F555" s="39"/>
      <c r="G555" s="39"/>
      <c r="H555" s="39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4:18" ht="12">
      <c r="D556" s="39"/>
      <c r="E556" s="39"/>
      <c r="F556" s="39"/>
      <c r="G556" s="39"/>
      <c r="H556" s="39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4:18" ht="12">
      <c r="D557" s="39"/>
      <c r="E557" s="39"/>
      <c r="F557" s="39"/>
      <c r="G557" s="39"/>
      <c r="H557" s="39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4:18" ht="12">
      <c r="D558" s="39"/>
      <c r="E558" s="39"/>
      <c r="F558" s="39"/>
      <c r="G558" s="39"/>
      <c r="H558" s="39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4:18" ht="12">
      <c r="D559" s="39"/>
      <c r="E559" s="39"/>
      <c r="F559" s="39"/>
      <c r="G559" s="39"/>
      <c r="H559" s="39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4:18" ht="12">
      <c r="D560" s="39"/>
      <c r="E560" s="39"/>
      <c r="F560" s="39"/>
      <c r="G560" s="39"/>
      <c r="H560" s="39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4:18" ht="12">
      <c r="D561" s="39"/>
      <c r="E561" s="39"/>
      <c r="F561" s="39"/>
      <c r="G561" s="39"/>
      <c r="H561" s="39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4:18" ht="12">
      <c r="D562" s="39"/>
      <c r="E562" s="39"/>
      <c r="F562" s="39"/>
      <c r="G562" s="39"/>
      <c r="H562" s="39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4:18" ht="12">
      <c r="D563" s="39"/>
      <c r="E563" s="39"/>
      <c r="F563" s="39"/>
      <c r="G563" s="39"/>
      <c r="H563" s="39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4:18" ht="12">
      <c r="D564" s="39"/>
      <c r="E564" s="39"/>
      <c r="F564" s="39"/>
      <c r="G564" s="39"/>
      <c r="H564" s="39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4:18" ht="12">
      <c r="D565" s="39"/>
      <c r="E565" s="39"/>
      <c r="F565" s="39"/>
      <c r="G565" s="39"/>
      <c r="H565" s="39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4:18" ht="12">
      <c r="D566" s="39"/>
      <c r="E566" s="39"/>
      <c r="F566" s="39"/>
      <c r="G566" s="39"/>
      <c r="H566" s="39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4:18" ht="12">
      <c r="D567" s="39"/>
      <c r="E567" s="39"/>
      <c r="F567" s="39"/>
      <c r="G567" s="39"/>
      <c r="H567" s="39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4:18" ht="12">
      <c r="D568" s="39"/>
      <c r="E568" s="39"/>
      <c r="F568" s="39"/>
      <c r="G568" s="39"/>
      <c r="H568" s="39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4:18" ht="12">
      <c r="D569" s="39"/>
      <c r="E569" s="39"/>
      <c r="F569" s="39"/>
      <c r="G569" s="39"/>
      <c r="H569" s="39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4:18" ht="12">
      <c r="D570" s="39"/>
      <c r="E570" s="39"/>
      <c r="F570" s="39"/>
      <c r="G570" s="39"/>
      <c r="H570" s="39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4:18" ht="12">
      <c r="D571" s="39"/>
      <c r="E571" s="39"/>
      <c r="F571" s="39"/>
      <c r="G571" s="39"/>
      <c r="H571" s="39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4:18" ht="12">
      <c r="D572" s="39"/>
      <c r="E572" s="39"/>
      <c r="F572" s="39"/>
      <c r="G572" s="39"/>
      <c r="H572" s="39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4:18" ht="12">
      <c r="D573" s="39"/>
      <c r="E573" s="39"/>
      <c r="F573" s="39"/>
      <c r="G573" s="39"/>
      <c r="H573" s="39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4:18" ht="12">
      <c r="D574" s="39"/>
      <c r="E574" s="39"/>
      <c r="F574" s="39"/>
      <c r="G574" s="39"/>
      <c r="H574" s="39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4:18" ht="12">
      <c r="D575" s="39"/>
      <c r="E575" s="39"/>
      <c r="F575" s="39"/>
      <c r="G575" s="39"/>
      <c r="H575" s="39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4:18" ht="12">
      <c r="D576" s="39"/>
      <c r="E576" s="39"/>
      <c r="F576" s="39"/>
      <c r="G576" s="39"/>
      <c r="H576" s="39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4:18" ht="12">
      <c r="D577" s="39"/>
      <c r="E577" s="39"/>
      <c r="F577" s="39"/>
      <c r="G577" s="39"/>
      <c r="H577" s="39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4:18" ht="12">
      <c r="D578" s="39"/>
      <c r="E578" s="39"/>
      <c r="F578" s="39"/>
      <c r="G578" s="39"/>
      <c r="H578" s="39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4:18" ht="12">
      <c r="D579" s="39"/>
      <c r="E579" s="39"/>
      <c r="F579" s="39"/>
      <c r="G579" s="39"/>
      <c r="H579" s="39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4:18" ht="12">
      <c r="D580" s="39"/>
      <c r="E580" s="39"/>
      <c r="F580" s="39"/>
      <c r="G580" s="39"/>
      <c r="H580" s="39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4:18" ht="12">
      <c r="D581" s="39"/>
      <c r="E581" s="39"/>
      <c r="F581" s="39"/>
      <c r="G581" s="39"/>
      <c r="H581" s="39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4:18" ht="12">
      <c r="D582" s="39"/>
      <c r="E582" s="39"/>
      <c r="F582" s="39"/>
      <c r="G582" s="39"/>
      <c r="H582" s="39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4:18" ht="12">
      <c r="D583" s="39"/>
      <c r="E583" s="39"/>
      <c r="F583" s="39"/>
      <c r="G583" s="39"/>
      <c r="H583" s="39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4:18" ht="12">
      <c r="D584" s="39"/>
      <c r="E584" s="39"/>
      <c r="F584" s="39"/>
      <c r="G584" s="39"/>
      <c r="H584" s="39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4:18" ht="12">
      <c r="D585" s="39"/>
      <c r="E585" s="39"/>
      <c r="F585" s="39"/>
      <c r="G585" s="39"/>
      <c r="H585" s="39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4:18" ht="12">
      <c r="D586" s="39"/>
      <c r="E586" s="39"/>
      <c r="F586" s="39"/>
      <c r="G586" s="39"/>
      <c r="H586" s="39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4:18" ht="12">
      <c r="D587" s="39"/>
      <c r="E587" s="39"/>
      <c r="F587" s="39"/>
      <c r="G587" s="39"/>
      <c r="H587" s="39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4:18" ht="12">
      <c r="D588" s="39"/>
      <c r="E588" s="39"/>
      <c r="F588" s="39"/>
      <c r="G588" s="39"/>
      <c r="H588" s="39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4:18" ht="12">
      <c r="D589" s="39"/>
      <c r="E589" s="39"/>
      <c r="F589" s="39"/>
      <c r="G589" s="39"/>
      <c r="H589" s="39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4:18" ht="12">
      <c r="D590" s="39"/>
      <c r="E590" s="39"/>
      <c r="F590" s="39"/>
      <c r="G590" s="39"/>
      <c r="H590" s="39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4:18" ht="12">
      <c r="D591" s="39"/>
      <c r="E591" s="39"/>
      <c r="F591" s="39"/>
      <c r="G591" s="39"/>
      <c r="H591" s="39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4:18" ht="12">
      <c r="D592" s="39"/>
      <c r="E592" s="39"/>
      <c r="F592" s="39"/>
      <c r="G592" s="39"/>
      <c r="H592" s="39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4:18" ht="12">
      <c r="D593" s="39"/>
      <c r="E593" s="39"/>
      <c r="F593" s="39"/>
      <c r="G593" s="39"/>
      <c r="H593" s="39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4:18" ht="12">
      <c r="D594" s="39"/>
      <c r="E594" s="39"/>
      <c r="F594" s="39"/>
      <c r="G594" s="39"/>
      <c r="H594" s="39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4:18" ht="12">
      <c r="D595" s="39"/>
      <c r="E595" s="39"/>
      <c r="F595" s="39"/>
      <c r="G595" s="39"/>
      <c r="H595" s="39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4:18" ht="12">
      <c r="D596" s="39"/>
      <c r="E596" s="39"/>
      <c r="F596" s="39"/>
      <c r="G596" s="39"/>
      <c r="H596" s="39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4:18" ht="12">
      <c r="D597" s="39"/>
      <c r="E597" s="39"/>
      <c r="F597" s="39"/>
      <c r="G597" s="39"/>
      <c r="H597" s="39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4:18" ht="12">
      <c r="D598" s="39"/>
      <c r="E598" s="39"/>
      <c r="F598" s="39"/>
      <c r="G598" s="39"/>
      <c r="H598" s="39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4:18" ht="12">
      <c r="D599" s="39"/>
      <c r="E599" s="39"/>
      <c r="F599" s="39"/>
      <c r="G599" s="39"/>
      <c r="H599" s="39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4:18" ht="12">
      <c r="D600" s="39"/>
      <c r="E600" s="39"/>
      <c r="F600" s="39"/>
      <c r="G600" s="39"/>
      <c r="H600" s="39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4:18" ht="12">
      <c r="D601" s="39"/>
      <c r="E601" s="39"/>
      <c r="F601" s="39"/>
      <c r="G601" s="39"/>
      <c r="H601" s="39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4:18" ht="12">
      <c r="D602" s="39"/>
      <c r="E602" s="39"/>
      <c r="F602" s="39"/>
      <c r="G602" s="39"/>
      <c r="H602" s="39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4:18" ht="12">
      <c r="D603" s="39"/>
      <c r="E603" s="39"/>
      <c r="F603" s="39"/>
      <c r="G603" s="39"/>
      <c r="H603" s="39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4:18" ht="12">
      <c r="D604" s="39"/>
      <c r="E604" s="39"/>
      <c r="F604" s="39"/>
      <c r="G604" s="39"/>
      <c r="H604" s="39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4:18" ht="12">
      <c r="D605" s="39"/>
      <c r="E605" s="39"/>
      <c r="F605" s="39"/>
      <c r="G605" s="39"/>
      <c r="H605" s="39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4:18" ht="12">
      <c r="D606" s="39"/>
      <c r="E606" s="39"/>
      <c r="F606" s="39"/>
      <c r="G606" s="39"/>
      <c r="H606" s="39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4:18" ht="12">
      <c r="D607" s="39"/>
      <c r="E607" s="39"/>
      <c r="F607" s="39"/>
      <c r="G607" s="39"/>
      <c r="H607" s="39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4:18" ht="12">
      <c r="D608" s="39"/>
      <c r="E608" s="39"/>
      <c r="F608" s="39"/>
      <c r="G608" s="39"/>
      <c r="H608" s="39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4:18" ht="12">
      <c r="D609" s="39"/>
      <c r="E609" s="39"/>
      <c r="F609" s="39"/>
      <c r="G609" s="39"/>
      <c r="H609" s="39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4:18" ht="12">
      <c r="D610" s="39"/>
      <c r="E610" s="39"/>
      <c r="F610" s="39"/>
      <c r="G610" s="39"/>
      <c r="H610" s="39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4:18" ht="12">
      <c r="D611" s="39"/>
      <c r="E611" s="39"/>
      <c r="F611" s="39"/>
      <c r="G611" s="39"/>
      <c r="H611" s="39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4:18" ht="12">
      <c r="D612" s="39"/>
      <c r="E612" s="39"/>
      <c r="F612" s="39"/>
      <c r="G612" s="39"/>
      <c r="H612" s="39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4:18" ht="12">
      <c r="D613" s="39"/>
      <c r="E613" s="39"/>
      <c r="F613" s="39"/>
      <c r="G613" s="39"/>
      <c r="H613" s="39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4:18" ht="12">
      <c r="D614" s="39"/>
      <c r="E614" s="39"/>
      <c r="F614" s="39"/>
      <c r="G614" s="39"/>
      <c r="H614" s="39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4:18" ht="12">
      <c r="D615" s="39"/>
      <c r="E615" s="39"/>
      <c r="F615" s="39"/>
      <c r="G615" s="39"/>
      <c r="H615" s="39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4:18" ht="12">
      <c r="D616" s="39"/>
      <c r="E616" s="39"/>
      <c r="F616" s="39"/>
      <c r="G616" s="39"/>
      <c r="H616" s="39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4:18" ht="12">
      <c r="D617" s="39"/>
      <c r="E617" s="39"/>
      <c r="F617" s="39"/>
      <c r="G617" s="39"/>
      <c r="H617" s="39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4:18" ht="12">
      <c r="D618" s="39"/>
      <c r="E618" s="39"/>
      <c r="F618" s="39"/>
      <c r="G618" s="39"/>
      <c r="H618" s="39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4:18" ht="12">
      <c r="D619" s="39"/>
      <c r="E619" s="39"/>
      <c r="F619" s="39"/>
      <c r="G619" s="39"/>
      <c r="H619" s="39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4:18" ht="12">
      <c r="D620" s="39"/>
      <c r="E620" s="39"/>
      <c r="F620" s="39"/>
      <c r="G620" s="39"/>
      <c r="H620" s="39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4:18" ht="12">
      <c r="D621" s="39"/>
      <c r="E621" s="39"/>
      <c r="F621" s="39"/>
      <c r="G621" s="39"/>
      <c r="H621" s="39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4:18" ht="12">
      <c r="D622" s="39"/>
      <c r="E622" s="39"/>
      <c r="F622" s="39"/>
      <c r="G622" s="39"/>
      <c r="H622" s="39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4:18" ht="12">
      <c r="D623" s="39"/>
      <c r="E623" s="39"/>
      <c r="F623" s="39"/>
      <c r="G623" s="39"/>
      <c r="H623" s="39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4:18" ht="12">
      <c r="D624" s="39"/>
      <c r="E624" s="39"/>
      <c r="F624" s="39"/>
      <c r="G624" s="39"/>
      <c r="H624" s="39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4:18" ht="12">
      <c r="D625" s="39"/>
      <c r="E625" s="39"/>
      <c r="F625" s="39"/>
      <c r="G625" s="39"/>
      <c r="H625" s="39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4:18" ht="12">
      <c r="D626" s="39"/>
      <c r="E626" s="39"/>
      <c r="F626" s="39"/>
      <c r="G626" s="39"/>
      <c r="H626" s="39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4:18" ht="12">
      <c r="D627" s="39"/>
      <c r="E627" s="39"/>
      <c r="F627" s="39"/>
      <c r="G627" s="39"/>
      <c r="H627" s="39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4:18" ht="12">
      <c r="D628" s="39"/>
      <c r="E628" s="39"/>
      <c r="F628" s="39"/>
      <c r="G628" s="39"/>
      <c r="H628" s="39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4:18" ht="12">
      <c r="D629" s="39"/>
      <c r="E629" s="39"/>
      <c r="F629" s="39"/>
      <c r="G629" s="39"/>
      <c r="H629" s="39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4:18" ht="12">
      <c r="D630" s="39"/>
      <c r="E630" s="39"/>
      <c r="F630" s="39"/>
      <c r="G630" s="39"/>
      <c r="H630" s="39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4:18" ht="12">
      <c r="D631" s="39"/>
      <c r="E631" s="39"/>
      <c r="F631" s="39"/>
      <c r="G631" s="39"/>
      <c r="H631" s="39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4:18" ht="12">
      <c r="D632" s="39"/>
      <c r="E632" s="39"/>
      <c r="F632" s="39"/>
      <c r="G632" s="39"/>
      <c r="H632" s="39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4:18" ht="12">
      <c r="D633" s="39"/>
      <c r="E633" s="39"/>
      <c r="F633" s="39"/>
      <c r="G633" s="39"/>
      <c r="H633" s="39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4:18" ht="12">
      <c r="D634" s="39"/>
      <c r="E634" s="39"/>
      <c r="F634" s="39"/>
      <c r="G634" s="39"/>
      <c r="H634" s="39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4:18" ht="12">
      <c r="D635" s="39"/>
      <c r="E635" s="39"/>
      <c r="F635" s="39"/>
      <c r="G635" s="39"/>
      <c r="H635" s="39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4:18" ht="12">
      <c r="D636" s="39"/>
      <c r="E636" s="39"/>
      <c r="F636" s="39"/>
      <c r="G636" s="39"/>
      <c r="H636" s="39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4:18" ht="12">
      <c r="D637" s="39"/>
      <c r="E637" s="39"/>
      <c r="F637" s="39"/>
      <c r="G637" s="39"/>
      <c r="H637" s="39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4:18" ht="12">
      <c r="D638" s="39"/>
      <c r="E638" s="39"/>
      <c r="F638" s="39"/>
      <c r="G638" s="39"/>
      <c r="H638" s="39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4:18" ht="12">
      <c r="D639" s="39"/>
      <c r="E639" s="39"/>
      <c r="F639" s="39"/>
      <c r="G639" s="39"/>
      <c r="H639" s="39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4:18" ht="12">
      <c r="D640" s="39"/>
      <c r="E640" s="39"/>
      <c r="F640" s="39"/>
      <c r="G640" s="39"/>
      <c r="H640" s="39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4:18" ht="12">
      <c r="D641" s="39"/>
      <c r="E641" s="39"/>
      <c r="F641" s="39"/>
      <c r="G641" s="39"/>
      <c r="H641" s="39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4:18" ht="12">
      <c r="D642" s="39"/>
      <c r="E642" s="39"/>
      <c r="F642" s="39"/>
      <c r="G642" s="39"/>
      <c r="H642" s="39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4:18" ht="12">
      <c r="D643" s="39"/>
      <c r="E643" s="39"/>
      <c r="F643" s="39"/>
      <c r="G643" s="39"/>
      <c r="H643" s="39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4:18" ht="12">
      <c r="D644" s="39"/>
      <c r="E644" s="39"/>
      <c r="F644" s="39"/>
      <c r="G644" s="39"/>
      <c r="H644" s="39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4:18" ht="12">
      <c r="D645" s="39"/>
      <c r="E645" s="39"/>
      <c r="F645" s="39"/>
      <c r="G645" s="39"/>
      <c r="H645" s="39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4:18" ht="12">
      <c r="D646" s="39"/>
      <c r="E646" s="39"/>
      <c r="F646" s="39"/>
      <c r="G646" s="39"/>
      <c r="H646" s="39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4:18" ht="12">
      <c r="D647" s="39"/>
      <c r="E647" s="39"/>
      <c r="F647" s="39"/>
      <c r="G647" s="39"/>
      <c r="H647" s="39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4:18" ht="12">
      <c r="D648" s="39"/>
      <c r="E648" s="39"/>
      <c r="F648" s="39"/>
      <c r="G648" s="39"/>
      <c r="H648" s="39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4:18" ht="12">
      <c r="D649" s="39"/>
      <c r="E649" s="39"/>
      <c r="F649" s="39"/>
      <c r="G649" s="39"/>
      <c r="H649" s="39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4:18" ht="12">
      <c r="D650" s="39"/>
      <c r="E650" s="39"/>
      <c r="F650" s="39"/>
      <c r="G650" s="39"/>
      <c r="H650" s="39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4:18" ht="12">
      <c r="D651" s="39"/>
      <c r="E651" s="39"/>
      <c r="F651" s="39"/>
      <c r="G651" s="39"/>
      <c r="H651" s="39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4:18" ht="12">
      <c r="D652" s="39"/>
      <c r="E652" s="39"/>
      <c r="F652" s="39"/>
      <c r="G652" s="39"/>
      <c r="H652" s="39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4:18" ht="12">
      <c r="D653" s="39"/>
      <c r="E653" s="39"/>
      <c r="F653" s="39"/>
      <c r="G653" s="39"/>
      <c r="H653" s="39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4:18" ht="12">
      <c r="D654" s="39"/>
      <c r="E654" s="39"/>
      <c r="F654" s="39"/>
      <c r="G654" s="39"/>
      <c r="H654" s="39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4:18" ht="12">
      <c r="D655" s="39"/>
      <c r="E655" s="39"/>
      <c r="F655" s="39"/>
      <c r="G655" s="39"/>
      <c r="H655" s="39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4:18" ht="12">
      <c r="D656" s="39"/>
      <c r="E656" s="39"/>
      <c r="F656" s="39"/>
      <c r="G656" s="39"/>
      <c r="H656" s="39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4:18" ht="12">
      <c r="D657" s="39"/>
      <c r="E657" s="39"/>
      <c r="F657" s="39"/>
      <c r="G657" s="39"/>
      <c r="H657" s="39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4:18" ht="12">
      <c r="D658" s="39"/>
      <c r="E658" s="39"/>
      <c r="F658" s="39"/>
      <c r="G658" s="39"/>
      <c r="H658" s="39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4:18" ht="12">
      <c r="D659" s="39"/>
      <c r="E659" s="39"/>
      <c r="F659" s="39"/>
      <c r="G659" s="39"/>
      <c r="H659" s="39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4:18" ht="12">
      <c r="D660" s="39"/>
      <c r="E660" s="39"/>
      <c r="F660" s="39"/>
      <c r="G660" s="39"/>
      <c r="H660" s="39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4:18" ht="12">
      <c r="D661" s="39"/>
      <c r="E661" s="39"/>
      <c r="F661" s="39"/>
      <c r="G661" s="39"/>
      <c r="H661" s="39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4:18" ht="12">
      <c r="D662" s="39"/>
      <c r="E662" s="39"/>
      <c r="F662" s="39"/>
      <c r="G662" s="39"/>
      <c r="H662" s="39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4:18" ht="12">
      <c r="D663" s="39"/>
      <c r="E663" s="39"/>
      <c r="F663" s="39"/>
      <c r="G663" s="39"/>
      <c r="H663" s="39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4:18" ht="12">
      <c r="D664" s="39"/>
      <c r="E664" s="39"/>
      <c r="F664" s="39"/>
      <c r="G664" s="39"/>
      <c r="H664" s="39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4:18" ht="12">
      <c r="D665" s="39"/>
      <c r="E665" s="39"/>
      <c r="F665" s="39"/>
      <c r="G665" s="39"/>
      <c r="H665" s="39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4:18" ht="12">
      <c r="D666" s="39"/>
      <c r="E666" s="39"/>
      <c r="F666" s="39"/>
      <c r="G666" s="39"/>
      <c r="H666" s="39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4:18" ht="12">
      <c r="D667" s="39"/>
      <c r="E667" s="39"/>
      <c r="F667" s="39"/>
      <c r="G667" s="39"/>
      <c r="H667" s="39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4:18" ht="12">
      <c r="D668" s="39"/>
      <c r="E668" s="39"/>
      <c r="F668" s="39"/>
      <c r="G668" s="39"/>
      <c r="H668" s="39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4:18" ht="12">
      <c r="D669" s="39"/>
      <c r="E669" s="39"/>
      <c r="F669" s="39"/>
      <c r="G669" s="39"/>
      <c r="H669" s="39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4:18" ht="12">
      <c r="D670" s="39"/>
      <c r="E670" s="39"/>
      <c r="F670" s="39"/>
      <c r="G670" s="39"/>
      <c r="H670" s="39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4:18" ht="12">
      <c r="D671" s="39"/>
      <c r="E671" s="39"/>
      <c r="F671" s="39"/>
      <c r="G671" s="39"/>
      <c r="H671" s="39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4:18" ht="12">
      <c r="D672" s="39"/>
      <c r="E672" s="39"/>
      <c r="F672" s="39"/>
      <c r="G672" s="39"/>
      <c r="H672" s="39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4:18" ht="12">
      <c r="D673" s="39"/>
      <c r="E673" s="39"/>
      <c r="F673" s="39"/>
      <c r="G673" s="39"/>
      <c r="H673" s="39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4:18" ht="12">
      <c r="D674" s="39"/>
      <c r="E674" s="39"/>
      <c r="F674" s="39"/>
      <c r="G674" s="39"/>
      <c r="H674" s="39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4:18" ht="12">
      <c r="D675" s="39"/>
      <c r="E675" s="39"/>
      <c r="F675" s="39"/>
      <c r="G675" s="39"/>
      <c r="H675" s="39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4:18" ht="12">
      <c r="D676" s="39"/>
      <c r="E676" s="39"/>
      <c r="F676" s="39"/>
      <c r="G676" s="39"/>
      <c r="H676" s="39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4:18" ht="12">
      <c r="D677" s="39"/>
      <c r="E677" s="39"/>
      <c r="F677" s="39"/>
      <c r="G677" s="39"/>
      <c r="H677" s="39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4:18" ht="12">
      <c r="D678" s="39"/>
      <c r="E678" s="39"/>
      <c r="F678" s="39"/>
      <c r="G678" s="39"/>
      <c r="H678" s="39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4:18" ht="12">
      <c r="D679" s="39"/>
      <c r="E679" s="39"/>
      <c r="F679" s="39"/>
      <c r="G679" s="39"/>
      <c r="H679" s="39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4:18" ht="12">
      <c r="D680" s="39"/>
      <c r="E680" s="39"/>
      <c r="F680" s="39"/>
      <c r="G680" s="39"/>
      <c r="H680" s="39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4:18" ht="12">
      <c r="D681" s="39"/>
      <c r="E681" s="39"/>
      <c r="F681" s="39"/>
      <c r="G681" s="39"/>
      <c r="H681" s="39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4:18" ht="12">
      <c r="D682" s="39"/>
      <c r="E682" s="39"/>
      <c r="F682" s="39"/>
      <c r="G682" s="39"/>
      <c r="H682" s="39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4:18" ht="12">
      <c r="D683" s="39"/>
      <c r="E683" s="39"/>
      <c r="F683" s="39"/>
      <c r="G683" s="39"/>
      <c r="H683" s="39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4:18" ht="12">
      <c r="D684" s="39"/>
      <c r="E684" s="39"/>
      <c r="F684" s="39"/>
      <c r="G684" s="39"/>
      <c r="H684" s="39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4:18" ht="12">
      <c r="D685" s="39"/>
      <c r="E685" s="39"/>
      <c r="F685" s="39"/>
      <c r="G685" s="39"/>
      <c r="H685" s="39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4:18" ht="12">
      <c r="D686" s="39"/>
      <c r="E686" s="39"/>
      <c r="F686" s="39"/>
      <c r="G686" s="39"/>
      <c r="H686" s="39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4:18" ht="12">
      <c r="D687" s="39"/>
      <c r="E687" s="39"/>
      <c r="F687" s="39"/>
      <c r="G687" s="39"/>
      <c r="H687" s="39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4:18" ht="12">
      <c r="D688" s="39"/>
      <c r="E688" s="39"/>
      <c r="F688" s="39"/>
      <c r="G688" s="39"/>
      <c r="H688" s="39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4:18" ht="12">
      <c r="D689" s="39"/>
      <c r="E689" s="39"/>
      <c r="F689" s="39"/>
      <c r="G689" s="39"/>
      <c r="H689" s="39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4:18" ht="12">
      <c r="D690" s="39"/>
      <c r="E690" s="39"/>
      <c r="F690" s="39"/>
      <c r="G690" s="39"/>
      <c r="H690" s="39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4:18" ht="12">
      <c r="D691" s="39"/>
      <c r="E691" s="39"/>
      <c r="F691" s="39"/>
      <c r="G691" s="39"/>
      <c r="H691" s="39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4:18" ht="12">
      <c r="D692" s="39"/>
      <c r="E692" s="39"/>
      <c r="F692" s="39"/>
      <c r="G692" s="39"/>
      <c r="H692" s="39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4:18" ht="12">
      <c r="D693" s="39"/>
      <c r="E693" s="39"/>
      <c r="F693" s="39"/>
      <c r="G693" s="39"/>
      <c r="H693" s="39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4:18" ht="12">
      <c r="D694" s="39"/>
      <c r="E694" s="39"/>
      <c r="F694" s="39"/>
      <c r="G694" s="39"/>
      <c r="H694" s="39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4:18" ht="12">
      <c r="D695" s="39"/>
      <c r="E695" s="39"/>
      <c r="F695" s="39"/>
      <c r="G695" s="39"/>
      <c r="H695" s="39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4:18" ht="12">
      <c r="D696" s="39"/>
      <c r="E696" s="39"/>
      <c r="F696" s="39"/>
      <c r="G696" s="39"/>
      <c r="H696" s="39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4:18" ht="12">
      <c r="D697" s="39"/>
      <c r="E697" s="39"/>
      <c r="F697" s="39"/>
      <c r="G697" s="39"/>
      <c r="H697" s="39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4:18" ht="12">
      <c r="D698" s="39"/>
      <c r="E698" s="39"/>
      <c r="F698" s="39"/>
      <c r="G698" s="39"/>
      <c r="H698" s="39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4:18" ht="12">
      <c r="D699" s="39"/>
      <c r="E699" s="39"/>
      <c r="F699" s="39"/>
      <c r="G699" s="39"/>
      <c r="H699" s="39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4:18" ht="12">
      <c r="D700" s="39"/>
      <c r="E700" s="39"/>
      <c r="F700" s="39"/>
      <c r="G700" s="39"/>
      <c r="H700" s="39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4:18" ht="12">
      <c r="D701" s="39"/>
      <c r="E701" s="39"/>
      <c r="F701" s="39"/>
      <c r="G701" s="39"/>
      <c r="H701" s="39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4:18" ht="12">
      <c r="D702" s="39"/>
      <c r="E702" s="39"/>
      <c r="F702" s="39"/>
      <c r="G702" s="39"/>
      <c r="H702" s="39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4:18" ht="12">
      <c r="D703" s="39"/>
      <c r="E703" s="39"/>
      <c r="F703" s="39"/>
      <c r="G703" s="39"/>
      <c r="H703" s="39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4:18" ht="12">
      <c r="D704" s="39"/>
      <c r="E704" s="39"/>
      <c r="F704" s="39"/>
      <c r="G704" s="39"/>
      <c r="H704" s="39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4:18" ht="12">
      <c r="D705" s="39"/>
      <c r="E705" s="39"/>
      <c r="F705" s="39"/>
      <c r="G705" s="39"/>
      <c r="H705" s="39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4:18" ht="12">
      <c r="D706" s="39"/>
      <c r="E706" s="39"/>
      <c r="F706" s="39"/>
      <c r="G706" s="39"/>
      <c r="H706" s="39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4:18" ht="12">
      <c r="D707" s="39"/>
      <c r="E707" s="39"/>
      <c r="F707" s="39"/>
      <c r="G707" s="39"/>
      <c r="H707" s="39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4:18" ht="12">
      <c r="D708" s="39"/>
      <c r="E708" s="39"/>
      <c r="F708" s="39"/>
      <c r="G708" s="39"/>
      <c r="H708" s="39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4:18" ht="12">
      <c r="D709" s="39"/>
      <c r="E709" s="39"/>
      <c r="F709" s="39"/>
      <c r="G709" s="39"/>
      <c r="H709" s="39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4:18" ht="12">
      <c r="D710" s="39"/>
      <c r="E710" s="39"/>
      <c r="F710" s="39"/>
      <c r="G710" s="39"/>
      <c r="H710" s="39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4:18" ht="12">
      <c r="D711" s="39"/>
      <c r="E711" s="39"/>
      <c r="F711" s="39"/>
      <c r="G711" s="39"/>
      <c r="H711" s="39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4:18" ht="12">
      <c r="D712" s="39"/>
      <c r="E712" s="39"/>
      <c r="F712" s="39"/>
      <c r="G712" s="39"/>
      <c r="H712" s="39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4:18" ht="12">
      <c r="D713" s="39"/>
      <c r="E713" s="39"/>
      <c r="F713" s="39"/>
      <c r="G713" s="39"/>
      <c r="H713" s="39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4:18" ht="12">
      <c r="D714" s="39"/>
      <c r="E714" s="39"/>
      <c r="F714" s="39"/>
      <c r="G714" s="39"/>
      <c r="H714" s="39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4:18" ht="12">
      <c r="D715" s="39"/>
      <c r="E715" s="39"/>
      <c r="F715" s="39"/>
      <c r="G715" s="39"/>
      <c r="H715" s="39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4:18" ht="12">
      <c r="D716" s="39"/>
      <c r="E716" s="39"/>
      <c r="F716" s="39"/>
      <c r="G716" s="39"/>
      <c r="H716" s="39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4:18" ht="12">
      <c r="D717" s="39"/>
      <c r="E717" s="39"/>
      <c r="F717" s="39"/>
      <c r="G717" s="39"/>
      <c r="H717" s="39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4:18" ht="12">
      <c r="D718" s="39"/>
      <c r="E718" s="39"/>
      <c r="F718" s="39"/>
      <c r="G718" s="39"/>
      <c r="H718" s="39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4:18" ht="12">
      <c r="D719" s="39"/>
      <c r="E719" s="39"/>
      <c r="F719" s="39"/>
      <c r="G719" s="39"/>
      <c r="H719" s="39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4:18" ht="12">
      <c r="D720" s="39"/>
      <c r="E720" s="39"/>
      <c r="F720" s="39"/>
      <c r="G720" s="39"/>
      <c r="H720" s="39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4:18" ht="12">
      <c r="D721" s="39"/>
      <c r="E721" s="39"/>
      <c r="F721" s="39"/>
      <c r="G721" s="39"/>
      <c r="H721" s="39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4:18" ht="12">
      <c r="D722" s="39"/>
      <c r="E722" s="39"/>
      <c r="F722" s="39"/>
      <c r="G722" s="39"/>
      <c r="H722" s="39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4:18" ht="12">
      <c r="D723" s="39"/>
      <c r="E723" s="39"/>
      <c r="F723" s="39"/>
      <c r="G723" s="39"/>
      <c r="H723" s="39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4:18" ht="12">
      <c r="D724" s="39"/>
      <c r="E724" s="39"/>
      <c r="F724" s="39"/>
      <c r="G724" s="39"/>
      <c r="H724" s="39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4:18" ht="12">
      <c r="D725" s="39"/>
      <c r="E725" s="39"/>
      <c r="F725" s="39"/>
      <c r="G725" s="39"/>
      <c r="H725" s="39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4:18" ht="12">
      <c r="D726" s="39"/>
      <c r="E726" s="39"/>
      <c r="F726" s="39"/>
      <c r="G726" s="39"/>
      <c r="H726" s="39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4:18" ht="12">
      <c r="D727" s="39"/>
      <c r="E727" s="39"/>
      <c r="F727" s="39"/>
      <c r="G727" s="39"/>
      <c r="H727" s="39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4:18" ht="12">
      <c r="D728" s="39"/>
      <c r="E728" s="39"/>
      <c r="F728" s="39"/>
      <c r="G728" s="39"/>
      <c r="H728" s="39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4:18" ht="12">
      <c r="D729" s="39"/>
      <c r="E729" s="39"/>
      <c r="F729" s="39"/>
      <c r="G729" s="39"/>
      <c r="H729" s="39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4:18" ht="12">
      <c r="D730" s="39"/>
      <c r="E730" s="39"/>
      <c r="F730" s="39"/>
      <c r="G730" s="39"/>
      <c r="H730" s="39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4:18" ht="12">
      <c r="D731" s="39"/>
      <c r="E731" s="39"/>
      <c r="F731" s="39"/>
      <c r="G731" s="39"/>
      <c r="H731" s="39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4:18" ht="12">
      <c r="D732" s="39"/>
      <c r="E732" s="39"/>
      <c r="F732" s="39"/>
      <c r="G732" s="39"/>
      <c r="H732" s="39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4:18" ht="12">
      <c r="D733" s="39"/>
      <c r="E733" s="39"/>
      <c r="F733" s="39"/>
      <c r="G733" s="39"/>
      <c r="H733" s="39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4:18" ht="12">
      <c r="D734" s="39"/>
      <c r="E734" s="39"/>
      <c r="F734" s="39"/>
      <c r="G734" s="39"/>
      <c r="H734" s="39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4:18" ht="12">
      <c r="D735" s="39"/>
      <c r="E735" s="39"/>
      <c r="F735" s="39"/>
      <c r="G735" s="39"/>
      <c r="H735" s="39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4:18" ht="12">
      <c r="D736" s="39"/>
      <c r="E736" s="39"/>
      <c r="F736" s="39"/>
      <c r="G736" s="39"/>
      <c r="H736" s="39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4:18" ht="12">
      <c r="D737" s="39"/>
      <c r="E737" s="39"/>
      <c r="F737" s="39"/>
      <c r="G737" s="39"/>
      <c r="H737" s="39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4:18" ht="12">
      <c r="D738" s="39"/>
      <c r="E738" s="39"/>
      <c r="F738" s="39"/>
      <c r="G738" s="39"/>
      <c r="H738" s="39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4:18" ht="12">
      <c r="D739" s="39"/>
      <c r="E739" s="39"/>
      <c r="F739" s="39"/>
      <c r="G739" s="39"/>
      <c r="H739" s="39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4:18" ht="12">
      <c r="D740" s="39"/>
      <c r="E740" s="39"/>
      <c r="F740" s="39"/>
      <c r="G740" s="39"/>
      <c r="H740" s="39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4:18" ht="12">
      <c r="D741" s="39"/>
      <c r="E741" s="39"/>
      <c r="F741" s="39"/>
      <c r="G741" s="39"/>
      <c r="H741" s="39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4:18" ht="12">
      <c r="D742" s="39"/>
      <c r="E742" s="39"/>
      <c r="F742" s="39"/>
      <c r="G742" s="39"/>
      <c r="H742" s="39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4:18" ht="12">
      <c r="D743" s="39"/>
      <c r="E743" s="39"/>
      <c r="F743" s="39"/>
      <c r="G743" s="39"/>
      <c r="H743" s="39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4:18" ht="12">
      <c r="D744" s="39"/>
      <c r="E744" s="39"/>
      <c r="F744" s="39"/>
      <c r="G744" s="39"/>
      <c r="H744" s="39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4:18" ht="12">
      <c r="D745" s="39"/>
      <c r="E745" s="39"/>
      <c r="F745" s="39"/>
      <c r="G745" s="39"/>
      <c r="H745" s="39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4:18" ht="12">
      <c r="D746" s="39"/>
      <c r="E746" s="39"/>
      <c r="F746" s="39"/>
      <c r="G746" s="39"/>
      <c r="H746" s="39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4:18" ht="12">
      <c r="D747" s="39"/>
      <c r="E747" s="39"/>
      <c r="F747" s="39"/>
      <c r="G747" s="39"/>
      <c r="H747" s="39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4:18" ht="12">
      <c r="D748" s="39"/>
      <c r="E748" s="39"/>
      <c r="F748" s="39"/>
      <c r="G748" s="39"/>
      <c r="H748" s="39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4:18" ht="12">
      <c r="D749" s="39"/>
      <c r="E749" s="39"/>
      <c r="F749" s="39"/>
      <c r="G749" s="39"/>
      <c r="H749" s="39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4:18" ht="12">
      <c r="D750" s="39"/>
      <c r="E750" s="39"/>
      <c r="F750" s="39"/>
      <c r="G750" s="39"/>
      <c r="H750" s="39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4:18" ht="12">
      <c r="D751" s="39"/>
      <c r="E751" s="39"/>
      <c r="F751" s="39"/>
      <c r="G751" s="39"/>
      <c r="H751" s="39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4:18" ht="12">
      <c r="D752" s="39"/>
      <c r="E752" s="39"/>
      <c r="F752" s="39"/>
      <c r="G752" s="39"/>
      <c r="H752" s="39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4:18" ht="12">
      <c r="D753" s="39"/>
      <c r="E753" s="39"/>
      <c r="F753" s="39"/>
      <c r="G753" s="39"/>
      <c r="H753" s="39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4:18" ht="12">
      <c r="D754" s="39"/>
      <c r="E754" s="39"/>
      <c r="F754" s="39"/>
      <c r="G754" s="39"/>
      <c r="H754" s="39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4:18" ht="12">
      <c r="D755" s="39"/>
      <c r="E755" s="39"/>
      <c r="F755" s="39"/>
      <c r="G755" s="39"/>
      <c r="H755" s="39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4:18" ht="12">
      <c r="D756" s="39"/>
      <c r="E756" s="39"/>
      <c r="F756" s="39"/>
      <c r="G756" s="39"/>
      <c r="H756" s="39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4:18" ht="12">
      <c r="D757" s="39"/>
      <c r="E757" s="39"/>
      <c r="F757" s="39"/>
      <c r="G757" s="39"/>
      <c r="H757" s="39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4:18" ht="12">
      <c r="D758" s="39"/>
      <c r="E758" s="39"/>
      <c r="F758" s="39"/>
      <c r="G758" s="39"/>
      <c r="H758" s="39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4:18" ht="12">
      <c r="D759" s="39"/>
      <c r="E759" s="39"/>
      <c r="F759" s="39"/>
      <c r="G759" s="39"/>
      <c r="H759" s="39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4:18" ht="12">
      <c r="D760" s="39"/>
      <c r="E760" s="39"/>
      <c r="F760" s="39"/>
      <c r="G760" s="39"/>
      <c r="H760" s="39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4:18" ht="12">
      <c r="D761" s="39"/>
      <c r="E761" s="39"/>
      <c r="F761" s="39"/>
      <c r="G761" s="39"/>
      <c r="H761" s="39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4:18" ht="12">
      <c r="D762" s="39"/>
      <c r="E762" s="39"/>
      <c r="F762" s="39"/>
      <c r="G762" s="39"/>
      <c r="H762" s="39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4:18" ht="12">
      <c r="D763" s="39"/>
      <c r="E763" s="39"/>
      <c r="F763" s="39"/>
      <c r="G763" s="39"/>
      <c r="H763" s="39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4:18" ht="12">
      <c r="D764" s="39"/>
      <c r="E764" s="39"/>
      <c r="F764" s="39"/>
      <c r="G764" s="39"/>
      <c r="H764" s="39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4:18" ht="12">
      <c r="D765" s="39"/>
      <c r="E765" s="39"/>
      <c r="F765" s="39"/>
      <c r="G765" s="39"/>
      <c r="H765" s="39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4:18" ht="12">
      <c r="D766" s="39"/>
      <c r="E766" s="39"/>
      <c r="F766" s="39"/>
      <c r="G766" s="39"/>
      <c r="H766" s="39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4:18" ht="12">
      <c r="D767" s="39"/>
      <c r="E767" s="39"/>
      <c r="F767" s="39"/>
      <c r="G767" s="39"/>
      <c r="H767" s="39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4:18" ht="12">
      <c r="D768" s="39"/>
      <c r="E768" s="39"/>
      <c r="F768" s="39"/>
      <c r="G768" s="39"/>
      <c r="H768" s="39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4:18" ht="12">
      <c r="D769" s="39"/>
      <c r="E769" s="39"/>
      <c r="F769" s="39"/>
      <c r="G769" s="39"/>
      <c r="H769" s="39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4:18" ht="12">
      <c r="D770" s="39"/>
      <c r="E770" s="39"/>
      <c r="F770" s="39"/>
      <c r="G770" s="39"/>
      <c r="H770" s="39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4:18" ht="12">
      <c r="D771" s="39"/>
      <c r="E771" s="39"/>
      <c r="F771" s="39"/>
      <c r="G771" s="39"/>
      <c r="H771" s="39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4:18" ht="12">
      <c r="D772" s="39"/>
      <c r="E772" s="39"/>
      <c r="F772" s="39"/>
      <c r="G772" s="39"/>
      <c r="H772" s="39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4:18" ht="12">
      <c r="D773" s="39"/>
      <c r="E773" s="39"/>
      <c r="F773" s="39"/>
      <c r="G773" s="39"/>
      <c r="H773" s="39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4:18" ht="12">
      <c r="D774" s="39"/>
      <c r="E774" s="39"/>
      <c r="F774" s="39"/>
      <c r="G774" s="39"/>
      <c r="H774" s="39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4:18" ht="12">
      <c r="D775" s="39"/>
      <c r="E775" s="39"/>
      <c r="F775" s="39"/>
      <c r="G775" s="39"/>
      <c r="H775" s="39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4:18" ht="12">
      <c r="D776" s="39"/>
      <c r="E776" s="39"/>
      <c r="F776" s="39"/>
      <c r="G776" s="39"/>
      <c r="H776" s="39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4:18" ht="12">
      <c r="D777" s="39"/>
      <c r="E777" s="39"/>
      <c r="F777" s="39"/>
      <c r="G777" s="39"/>
      <c r="H777" s="39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4:18" ht="12">
      <c r="D778" s="39"/>
      <c r="E778" s="39"/>
      <c r="F778" s="39"/>
      <c r="G778" s="39"/>
      <c r="H778" s="39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4:18" ht="12">
      <c r="D779" s="39"/>
      <c r="E779" s="39"/>
      <c r="F779" s="39"/>
      <c r="G779" s="39"/>
      <c r="H779" s="39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4:18" ht="12">
      <c r="D780" s="39"/>
      <c r="E780" s="39"/>
      <c r="F780" s="39"/>
      <c r="G780" s="39"/>
      <c r="H780" s="39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4:18" ht="12">
      <c r="D781" s="39"/>
      <c r="E781" s="39"/>
      <c r="F781" s="39"/>
      <c r="G781" s="39"/>
      <c r="H781" s="39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4:18" ht="12">
      <c r="D782" s="39"/>
      <c r="E782" s="39"/>
      <c r="F782" s="39"/>
      <c r="G782" s="39"/>
      <c r="H782" s="39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4:18" ht="12">
      <c r="D783" s="39"/>
      <c r="E783" s="39"/>
      <c r="F783" s="39"/>
      <c r="G783" s="39"/>
      <c r="H783" s="39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4:18" ht="12">
      <c r="D784" s="39"/>
      <c r="E784" s="39"/>
      <c r="F784" s="39"/>
      <c r="G784" s="39"/>
      <c r="H784" s="39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4:18" ht="12">
      <c r="D785" s="39"/>
      <c r="E785" s="39"/>
      <c r="F785" s="39"/>
      <c r="G785" s="39"/>
      <c r="H785" s="39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4:18" ht="12">
      <c r="D786" s="39"/>
      <c r="E786" s="39"/>
      <c r="F786" s="39"/>
      <c r="G786" s="39"/>
      <c r="H786" s="39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4:18" ht="12">
      <c r="D787" s="39"/>
      <c r="E787" s="39"/>
      <c r="F787" s="39"/>
      <c r="G787" s="39"/>
      <c r="H787" s="39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4:18" ht="12">
      <c r="D788" s="39"/>
      <c r="E788" s="39"/>
      <c r="F788" s="39"/>
      <c r="G788" s="39"/>
      <c r="H788" s="39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4:18" ht="12">
      <c r="D789" s="39"/>
      <c r="E789" s="39"/>
      <c r="F789" s="39"/>
      <c r="G789" s="39"/>
      <c r="H789" s="39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4:18" ht="12">
      <c r="D790" s="39"/>
      <c r="E790" s="39"/>
      <c r="F790" s="39"/>
      <c r="G790" s="39"/>
      <c r="H790" s="39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4:18" ht="12">
      <c r="D791" s="39"/>
      <c r="E791" s="39"/>
      <c r="F791" s="39"/>
      <c r="G791" s="39"/>
      <c r="H791" s="39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4:18" ht="12">
      <c r="D792" s="39"/>
      <c r="E792" s="39"/>
      <c r="F792" s="39"/>
      <c r="G792" s="39"/>
      <c r="H792" s="39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4:18" ht="12">
      <c r="D793" s="39"/>
      <c r="E793" s="39"/>
      <c r="F793" s="39"/>
      <c r="G793" s="39"/>
      <c r="H793" s="39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4:18" ht="12">
      <c r="D794" s="39"/>
      <c r="E794" s="39"/>
      <c r="F794" s="39"/>
      <c r="G794" s="39"/>
      <c r="H794" s="39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4:18" ht="12">
      <c r="D795" s="39"/>
      <c r="E795" s="39"/>
      <c r="F795" s="39"/>
      <c r="G795" s="39"/>
      <c r="H795" s="39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4:18" ht="12">
      <c r="D796" s="39"/>
      <c r="E796" s="39"/>
      <c r="F796" s="39"/>
      <c r="G796" s="39"/>
      <c r="H796" s="39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4:18" ht="12">
      <c r="D797" s="39"/>
      <c r="E797" s="39"/>
      <c r="F797" s="39"/>
      <c r="G797" s="39"/>
      <c r="H797" s="39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4:18" ht="12">
      <c r="D798" s="39"/>
      <c r="E798" s="39"/>
      <c r="F798" s="39"/>
      <c r="G798" s="39"/>
      <c r="H798" s="39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4:18" ht="12">
      <c r="D799" s="39"/>
      <c r="E799" s="39"/>
      <c r="F799" s="39"/>
      <c r="G799" s="39"/>
      <c r="H799" s="39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4:18" ht="12">
      <c r="D800" s="39"/>
      <c r="E800" s="39"/>
      <c r="F800" s="39"/>
      <c r="G800" s="39"/>
      <c r="H800" s="39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4:18" ht="12">
      <c r="D801" s="39"/>
      <c r="E801" s="39"/>
      <c r="F801" s="39"/>
      <c r="G801" s="39"/>
      <c r="H801" s="39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4:18" ht="12">
      <c r="D802" s="39"/>
      <c r="E802" s="39"/>
      <c r="F802" s="39"/>
      <c r="G802" s="39"/>
      <c r="H802" s="39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4:18" ht="12">
      <c r="D803" s="39"/>
      <c r="E803" s="39"/>
      <c r="F803" s="39"/>
      <c r="G803" s="39"/>
      <c r="H803" s="39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4:18" ht="12">
      <c r="D804" s="39"/>
      <c r="E804" s="39"/>
      <c r="F804" s="39"/>
      <c r="G804" s="39"/>
      <c r="H804" s="39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4:18" ht="12">
      <c r="D805" s="39"/>
      <c r="E805" s="39"/>
      <c r="F805" s="39"/>
      <c r="G805" s="39"/>
      <c r="H805" s="39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4:18" ht="12">
      <c r="D806" s="39"/>
      <c r="E806" s="39"/>
      <c r="F806" s="39"/>
      <c r="G806" s="39"/>
      <c r="H806" s="39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4:18" ht="12">
      <c r="D807" s="39"/>
      <c r="E807" s="39"/>
      <c r="F807" s="39"/>
      <c r="G807" s="39"/>
      <c r="H807" s="39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4:18" ht="12">
      <c r="D808" s="39"/>
      <c r="E808" s="39"/>
      <c r="F808" s="39"/>
      <c r="G808" s="39"/>
      <c r="H808" s="39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4:18" ht="12">
      <c r="D809" s="39"/>
      <c r="E809" s="39"/>
      <c r="F809" s="39"/>
      <c r="G809" s="39"/>
      <c r="H809" s="39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4:18" ht="12">
      <c r="D810" s="39"/>
      <c r="E810" s="39"/>
      <c r="F810" s="39"/>
      <c r="G810" s="39"/>
      <c r="H810" s="39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4:18" ht="12">
      <c r="D811" s="39"/>
      <c r="E811" s="39"/>
      <c r="F811" s="39"/>
      <c r="G811" s="39"/>
      <c r="H811" s="39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4:18" ht="12">
      <c r="D812" s="39"/>
      <c r="E812" s="39"/>
      <c r="F812" s="39"/>
      <c r="G812" s="39"/>
      <c r="H812" s="39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4:18" ht="12">
      <c r="D813" s="39"/>
      <c r="E813" s="39"/>
      <c r="F813" s="39"/>
      <c r="G813" s="39"/>
      <c r="H813" s="39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4:18" ht="12">
      <c r="D814" s="39"/>
      <c r="E814" s="39"/>
      <c r="F814" s="39"/>
      <c r="G814" s="39"/>
      <c r="H814" s="39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4:18" ht="12">
      <c r="D815" s="39"/>
      <c r="E815" s="39"/>
      <c r="F815" s="39"/>
      <c r="G815" s="39"/>
      <c r="H815" s="39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4:18" ht="12">
      <c r="D816" s="39"/>
      <c r="E816" s="39"/>
      <c r="F816" s="39"/>
      <c r="G816" s="39"/>
      <c r="H816" s="39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4:18" ht="12">
      <c r="D817" s="39"/>
      <c r="E817" s="39"/>
      <c r="F817" s="39"/>
      <c r="G817" s="39"/>
      <c r="H817" s="39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4:18" ht="12">
      <c r="D818" s="39"/>
      <c r="E818" s="39"/>
      <c r="F818" s="39"/>
      <c r="G818" s="39"/>
      <c r="H818" s="39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4:18" ht="12">
      <c r="D819" s="39"/>
      <c r="E819" s="39"/>
      <c r="F819" s="39"/>
      <c r="G819" s="39"/>
      <c r="H819" s="39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4:18" ht="12">
      <c r="D820" s="39"/>
      <c r="E820" s="39"/>
      <c r="F820" s="39"/>
      <c r="G820" s="39"/>
      <c r="H820" s="39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4:18" ht="12">
      <c r="D821" s="39"/>
      <c r="E821" s="39"/>
      <c r="F821" s="39"/>
      <c r="G821" s="39"/>
      <c r="H821" s="39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4:18" ht="12">
      <c r="D822" s="39"/>
      <c r="E822" s="39"/>
      <c r="F822" s="39"/>
      <c r="G822" s="39"/>
      <c r="H822" s="39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4:18" ht="12">
      <c r="D823" s="39"/>
      <c r="E823" s="39"/>
      <c r="F823" s="39"/>
      <c r="G823" s="39"/>
      <c r="H823" s="39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4:18" ht="12">
      <c r="D824" s="39"/>
      <c r="E824" s="39"/>
      <c r="F824" s="39"/>
      <c r="G824" s="39"/>
      <c r="H824" s="39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4:18" ht="12">
      <c r="D825" s="39"/>
      <c r="E825" s="39"/>
      <c r="F825" s="39"/>
      <c r="G825" s="39"/>
      <c r="H825" s="39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4:18" ht="12">
      <c r="D826" s="39"/>
      <c r="E826" s="39"/>
      <c r="F826" s="39"/>
      <c r="G826" s="39"/>
      <c r="H826" s="39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4:18" ht="12">
      <c r="D827" s="39"/>
      <c r="E827" s="39"/>
      <c r="F827" s="39"/>
      <c r="G827" s="39"/>
      <c r="H827" s="39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4:18" ht="12">
      <c r="D828" s="39"/>
      <c r="E828" s="39"/>
      <c r="F828" s="39"/>
      <c r="G828" s="39"/>
      <c r="H828" s="39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4:18" ht="12">
      <c r="D829" s="39"/>
      <c r="E829" s="39"/>
      <c r="F829" s="39"/>
      <c r="G829" s="39"/>
      <c r="H829" s="39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4:18" ht="12">
      <c r="D830" s="39"/>
      <c r="E830" s="39"/>
      <c r="F830" s="39"/>
      <c r="G830" s="39"/>
      <c r="H830" s="39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4:18" ht="12">
      <c r="D831" s="39"/>
      <c r="E831" s="39"/>
      <c r="F831" s="39"/>
      <c r="G831" s="39"/>
      <c r="H831" s="39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4:18" ht="12">
      <c r="D832" s="39"/>
      <c r="E832" s="39"/>
      <c r="F832" s="39"/>
      <c r="G832" s="39"/>
      <c r="H832" s="39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4:18" ht="12">
      <c r="D833" s="39"/>
      <c r="E833" s="39"/>
      <c r="F833" s="39"/>
      <c r="G833" s="39"/>
      <c r="H833" s="39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4:18" ht="12">
      <c r="D834" s="39"/>
      <c r="E834" s="39"/>
      <c r="F834" s="39"/>
      <c r="G834" s="39"/>
      <c r="H834" s="39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4:18" ht="12">
      <c r="D835" s="39"/>
      <c r="E835" s="39"/>
      <c r="F835" s="39"/>
      <c r="G835" s="39"/>
      <c r="H835" s="39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4:18" ht="12">
      <c r="D836" s="39"/>
      <c r="E836" s="39"/>
      <c r="F836" s="39"/>
      <c r="G836" s="39"/>
      <c r="H836" s="39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4:18" ht="12">
      <c r="D837" s="39"/>
      <c r="E837" s="39"/>
      <c r="F837" s="39"/>
      <c r="G837" s="39"/>
      <c r="H837" s="39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4:18" ht="12">
      <c r="D838" s="39"/>
      <c r="E838" s="39"/>
      <c r="F838" s="39"/>
      <c r="G838" s="39"/>
      <c r="H838" s="39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4:18" ht="12">
      <c r="D839" s="39"/>
      <c r="E839" s="39"/>
      <c r="F839" s="39"/>
      <c r="G839" s="39"/>
      <c r="H839" s="39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4:18" ht="12">
      <c r="D840" s="39"/>
      <c r="E840" s="39"/>
      <c r="F840" s="39"/>
      <c r="G840" s="39"/>
      <c r="H840" s="39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4:18" ht="12">
      <c r="D841" s="39"/>
      <c r="E841" s="39"/>
      <c r="F841" s="39"/>
      <c r="G841" s="39"/>
      <c r="H841" s="39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4:18" ht="12">
      <c r="D842" s="39"/>
      <c r="E842" s="39"/>
      <c r="F842" s="39"/>
      <c r="G842" s="39"/>
      <c r="H842" s="39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4:18" ht="12">
      <c r="D843" s="39"/>
      <c r="E843" s="39"/>
      <c r="F843" s="39"/>
      <c r="G843" s="39"/>
      <c r="H843" s="39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4:18" ht="12">
      <c r="D844" s="39"/>
      <c r="E844" s="39"/>
      <c r="F844" s="39"/>
      <c r="G844" s="39"/>
      <c r="H844" s="39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4:18" ht="12">
      <c r="D845" s="39"/>
      <c r="E845" s="39"/>
      <c r="F845" s="39"/>
      <c r="G845" s="39"/>
      <c r="H845" s="39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4:18" ht="12">
      <c r="D846" s="39"/>
      <c r="E846" s="39"/>
      <c r="F846" s="39"/>
      <c r="G846" s="39"/>
      <c r="H846" s="39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4:18" ht="12">
      <c r="D847" s="39"/>
      <c r="E847" s="39"/>
      <c r="F847" s="39"/>
      <c r="G847" s="39"/>
      <c r="H847" s="39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4:18" ht="12">
      <c r="D848" s="39"/>
      <c r="E848" s="39"/>
      <c r="F848" s="39"/>
      <c r="G848" s="39"/>
      <c r="H848" s="39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4:18" ht="12">
      <c r="D849" s="39"/>
      <c r="E849" s="39"/>
      <c r="F849" s="39"/>
      <c r="G849" s="39"/>
      <c r="H849" s="39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4:18" ht="12">
      <c r="D850" s="39"/>
      <c r="E850" s="39"/>
      <c r="F850" s="39"/>
      <c r="G850" s="39"/>
      <c r="H850" s="39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4:18" ht="12">
      <c r="D851" s="39"/>
      <c r="E851" s="39"/>
      <c r="F851" s="39"/>
      <c r="G851" s="39"/>
      <c r="H851" s="39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4:18" ht="12">
      <c r="D852" s="39"/>
      <c r="E852" s="39"/>
      <c r="F852" s="39"/>
      <c r="G852" s="39"/>
      <c r="H852" s="39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4:18" ht="12">
      <c r="D853" s="39"/>
      <c r="E853" s="39"/>
      <c r="F853" s="39"/>
      <c r="G853" s="39"/>
      <c r="H853" s="39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4:18" ht="12">
      <c r="D854" s="39"/>
      <c r="E854" s="39"/>
      <c r="F854" s="39"/>
      <c r="G854" s="39"/>
      <c r="H854" s="39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4:18" ht="12">
      <c r="D855" s="39"/>
      <c r="E855" s="39"/>
      <c r="F855" s="39"/>
      <c r="G855" s="39"/>
      <c r="H855" s="39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4:18" ht="12">
      <c r="D856" s="39"/>
      <c r="E856" s="39"/>
      <c r="F856" s="39"/>
      <c r="G856" s="39"/>
      <c r="H856" s="39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4:18" ht="12">
      <c r="D857" s="39"/>
      <c r="E857" s="39"/>
      <c r="F857" s="39"/>
      <c r="G857" s="39"/>
      <c r="H857" s="39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4:18" ht="12">
      <c r="D858" s="39"/>
      <c r="E858" s="39"/>
      <c r="F858" s="39"/>
      <c r="G858" s="39"/>
      <c r="H858" s="39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4:18" ht="12">
      <c r="D859" s="39"/>
      <c r="E859" s="39"/>
      <c r="F859" s="39"/>
      <c r="G859" s="39"/>
      <c r="H859" s="39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4:18" ht="12">
      <c r="D860" s="39"/>
      <c r="E860" s="39"/>
      <c r="F860" s="39"/>
      <c r="G860" s="39"/>
      <c r="H860" s="39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4:18" ht="12">
      <c r="D861" s="39"/>
      <c r="E861" s="39"/>
      <c r="F861" s="39"/>
      <c r="G861" s="39"/>
      <c r="H861" s="39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4:18" ht="12">
      <c r="D862" s="39"/>
      <c r="E862" s="39"/>
      <c r="F862" s="39"/>
      <c r="G862" s="39"/>
      <c r="H862" s="39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4:18" ht="12">
      <c r="D863" s="39"/>
      <c r="E863" s="39"/>
      <c r="F863" s="39"/>
      <c r="G863" s="39"/>
      <c r="H863" s="39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4:18" ht="12">
      <c r="D864" s="39"/>
      <c r="E864" s="39"/>
      <c r="F864" s="39"/>
      <c r="G864" s="39"/>
      <c r="H864" s="39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4:18" ht="12">
      <c r="D865" s="39"/>
      <c r="E865" s="39"/>
      <c r="F865" s="39"/>
      <c r="G865" s="39"/>
      <c r="H865" s="39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4:18" ht="12">
      <c r="D866" s="39"/>
      <c r="E866" s="39"/>
      <c r="F866" s="39"/>
      <c r="G866" s="39"/>
      <c r="H866" s="39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4:18" ht="12">
      <c r="D867" s="39"/>
      <c r="E867" s="39"/>
      <c r="F867" s="39"/>
      <c r="G867" s="39"/>
      <c r="H867" s="39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4:18" ht="12">
      <c r="D868" s="39"/>
      <c r="E868" s="39"/>
      <c r="F868" s="39"/>
      <c r="G868" s="39"/>
      <c r="H868" s="39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4:18" ht="12">
      <c r="D869" s="39"/>
      <c r="E869" s="39"/>
      <c r="F869" s="39"/>
      <c r="G869" s="39"/>
      <c r="H869" s="39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4:18" ht="12">
      <c r="D870" s="39"/>
      <c r="E870" s="39"/>
      <c r="F870" s="39"/>
      <c r="G870" s="39"/>
      <c r="H870" s="39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4:18" ht="12">
      <c r="D871" s="39"/>
      <c r="E871" s="39"/>
      <c r="F871" s="39"/>
      <c r="G871" s="39"/>
      <c r="H871" s="39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4:18" ht="12">
      <c r="D872" s="39"/>
      <c r="E872" s="39"/>
      <c r="F872" s="39"/>
      <c r="G872" s="39"/>
      <c r="H872" s="39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4:18" ht="12">
      <c r="D873" s="39"/>
      <c r="E873" s="39"/>
      <c r="F873" s="39"/>
      <c r="G873" s="39"/>
      <c r="H873" s="39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4:18" ht="12">
      <c r="D874" s="39"/>
      <c r="E874" s="39"/>
      <c r="F874" s="39"/>
      <c r="G874" s="39"/>
      <c r="H874" s="39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4:18" ht="12">
      <c r="D875" s="39"/>
      <c r="E875" s="39"/>
      <c r="F875" s="39"/>
      <c r="G875" s="39"/>
      <c r="H875" s="39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4:18" ht="12">
      <c r="D876" s="39"/>
      <c r="E876" s="39"/>
      <c r="F876" s="39"/>
      <c r="G876" s="39"/>
      <c r="H876" s="39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4:18" ht="12">
      <c r="D877" s="39"/>
      <c r="E877" s="39"/>
      <c r="F877" s="39"/>
      <c r="G877" s="39"/>
      <c r="H877" s="39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4:18" ht="12">
      <c r="D878" s="39"/>
      <c r="E878" s="39"/>
      <c r="F878" s="39"/>
      <c r="G878" s="39"/>
      <c r="H878" s="39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4:18" ht="12">
      <c r="D879" s="39"/>
      <c r="E879" s="39"/>
      <c r="F879" s="39"/>
      <c r="G879" s="39"/>
      <c r="H879" s="39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4:18" ht="12">
      <c r="D880" s="39"/>
      <c r="E880" s="39"/>
      <c r="F880" s="39"/>
      <c r="G880" s="39"/>
      <c r="H880" s="39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4:18" ht="12">
      <c r="D881" s="39"/>
      <c r="E881" s="39"/>
      <c r="F881" s="39"/>
      <c r="G881" s="39"/>
      <c r="H881" s="39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4:18" ht="12">
      <c r="D882" s="39"/>
      <c r="E882" s="39"/>
      <c r="F882" s="39"/>
      <c r="G882" s="39"/>
      <c r="H882" s="39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4:18" ht="12">
      <c r="D883" s="39"/>
      <c r="E883" s="39"/>
      <c r="F883" s="39"/>
      <c r="G883" s="39"/>
      <c r="H883" s="39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4:18" ht="12">
      <c r="D884" s="39"/>
      <c r="E884" s="39"/>
      <c r="F884" s="39"/>
      <c r="G884" s="39"/>
      <c r="H884" s="39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4:18" ht="12">
      <c r="D885" s="39"/>
      <c r="E885" s="39"/>
      <c r="F885" s="39"/>
      <c r="G885" s="39"/>
      <c r="H885" s="39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4:18" ht="12">
      <c r="D886" s="39"/>
      <c r="E886" s="39"/>
      <c r="F886" s="39"/>
      <c r="G886" s="39"/>
      <c r="H886" s="39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4:18" ht="12">
      <c r="D887" s="39"/>
      <c r="E887" s="39"/>
      <c r="F887" s="39"/>
      <c r="G887" s="39"/>
      <c r="H887" s="39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4:18" ht="12">
      <c r="D888" s="39"/>
      <c r="E888" s="39"/>
      <c r="F888" s="39"/>
      <c r="G888" s="39"/>
      <c r="H888" s="39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4:18" ht="12">
      <c r="D889" s="39"/>
      <c r="E889" s="39"/>
      <c r="F889" s="39"/>
      <c r="G889" s="39"/>
      <c r="H889" s="39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4:18" ht="12">
      <c r="D890" s="39"/>
      <c r="E890" s="39"/>
      <c r="F890" s="39"/>
      <c r="G890" s="39"/>
      <c r="H890" s="39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4:18" ht="12">
      <c r="D891" s="39"/>
      <c r="E891" s="39"/>
      <c r="F891" s="39"/>
      <c r="G891" s="39"/>
      <c r="H891" s="39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4:18" ht="12">
      <c r="D892" s="39"/>
      <c r="E892" s="39"/>
      <c r="F892" s="39"/>
      <c r="G892" s="39"/>
      <c r="H892" s="39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4:18" ht="12">
      <c r="D893" s="39"/>
      <c r="E893" s="39"/>
      <c r="F893" s="39"/>
      <c r="G893" s="39"/>
      <c r="H893" s="39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4:18" ht="12">
      <c r="D894" s="39"/>
      <c r="E894" s="39"/>
      <c r="F894" s="39"/>
      <c r="G894" s="39"/>
      <c r="H894" s="39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4:18" ht="12">
      <c r="D895" s="39"/>
      <c r="E895" s="39"/>
      <c r="F895" s="39"/>
      <c r="G895" s="39"/>
      <c r="H895" s="39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4:18" ht="12">
      <c r="D896" s="39"/>
      <c r="E896" s="39"/>
      <c r="F896" s="39"/>
      <c r="G896" s="39"/>
      <c r="H896" s="39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4:18" ht="12">
      <c r="D897" s="39"/>
      <c r="E897" s="39"/>
      <c r="F897" s="39"/>
      <c r="G897" s="39"/>
      <c r="H897" s="39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4:18" ht="12">
      <c r="D898" s="39"/>
      <c r="E898" s="39"/>
      <c r="F898" s="39"/>
      <c r="G898" s="39"/>
      <c r="H898" s="39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4:18" ht="12">
      <c r="D899" s="39"/>
      <c r="E899" s="39"/>
      <c r="F899" s="39"/>
      <c r="G899" s="39"/>
      <c r="H899" s="39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4:18" ht="12">
      <c r="D900" s="39"/>
      <c r="E900" s="39"/>
      <c r="F900" s="39"/>
      <c r="G900" s="39"/>
      <c r="H900" s="39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4:18" ht="12">
      <c r="D901" s="39"/>
      <c r="E901" s="39"/>
      <c r="F901" s="39"/>
      <c r="G901" s="39"/>
      <c r="H901" s="39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4:18" ht="12">
      <c r="D902" s="39"/>
      <c r="E902" s="39"/>
      <c r="F902" s="39"/>
      <c r="G902" s="39"/>
      <c r="H902" s="39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4:18" ht="12">
      <c r="D903" s="39"/>
      <c r="E903" s="39"/>
      <c r="F903" s="39"/>
      <c r="G903" s="39"/>
      <c r="H903" s="39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4:18" ht="12">
      <c r="D904" s="39"/>
      <c r="E904" s="39"/>
      <c r="F904" s="39"/>
      <c r="G904" s="39"/>
      <c r="H904" s="39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4:18" ht="12">
      <c r="D905" s="39"/>
      <c r="E905" s="39"/>
      <c r="F905" s="39"/>
      <c r="G905" s="39"/>
      <c r="H905" s="39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4:18" ht="12">
      <c r="D906" s="39"/>
      <c r="E906" s="39"/>
      <c r="F906" s="39"/>
      <c r="G906" s="39"/>
      <c r="H906" s="39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4:18" ht="12">
      <c r="D907" s="39"/>
      <c r="E907" s="39"/>
      <c r="F907" s="39"/>
      <c r="G907" s="39"/>
      <c r="H907" s="39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4:18" ht="12">
      <c r="D908" s="39"/>
      <c r="E908" s="39"/>
      <c r="F908" s="39"/>
      <c r="G908" s="39"/>
      <c r="H908" s="39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4:18" ht="12">
      <c r="D909" s="39"/>
      <c r="E909" s="39"/>
      <c r="F909" s="39"/>
      <c r="G909" s="39"/>
      <c r="H909" s="39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4:18" ht="12">
      <c r="D910" s="39"/>
      <c r="E910" s="39"/>
      <c r="F910" s="39"/>
      <c r="G910" s="39"/>
      <c r="H910" s="39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4:18" ht="12">
      <c r="D911" s="39"/>
      <c r="E911" s="39"/>
      <c r="F911" s="39"/>
      <c r="G911" s="39"/>
      <c r="H911" s="39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4:18" ht="12">
      <c r="D912" s="39"/>
      <c r="E912" s="39"/>
      <c r="F912" s="39"/>
      <c r="G912" s="39"/>
      <c r="H912" s="39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4:18" ht="12">
      <c r="D913" s="39"/>
      <c r="E913" s="39"/>
      <c r="F913" s="39"/>
      <c r="G913" s="39"/>
      <c r="H913" s="39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4:18" ht="12">
      <c r="D914" s="39"/>
      <c r="E914" s="39"/>
      <c r="F914" s="39"/>
      <c r="G914" s="39"/>
      <c r="H914" s="39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4:18" ht="12">
      <c r="D915" s="39"/>
      <c r="E915" s="39"/>
      <c r="F915" s="39"/>
      <c r="G915" s="39"/>
      <c r="H915" s="39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4:18" ht="12">
      <c r="D916" s="39"/>
      <c r="E916" s="39"/>
      <c r="F916" s="39"/>
      <c r="G916" s="39"/>
      <c r="H916" s="39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4:18" ht="12">
      <c r="D917" s="39"/>
      <c r="E917" s="39"/>
      <c r="F917" s="39"/>
      <c r="G917" s="39"/>
      <c r="H917" s="39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4:18" ht="12">
      <c r="D918" s="39"/>
      <c r="E918" s="39"/>
      <c r="F918" s="39"/>
      <c r="G918" s="39"/>
      <c r="H918" s="39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4:18" ht="12">
      <c r="D919" s="39"/>
      <c r="E919" s="39"/>
      <c r="F919" s="39"/>
      <c r="G919" s="39"/>
      <c r="H919" s="39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4:18" ht="12">
      <c r="D920" s="39"/>
      <c r="E920" s="39"/>
      <c r="F920" s="39"/>
      <c r="G920" s="39"/>
      <c r="H920" s="39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4:18" ht="12">
      <c r="D921" s="39"/>
      <c r="E921" s="39"/>
      <c r="F921" s="39"/>
      <c r="G921" s="39"/>
      <c r="H921" s="39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4:18" ht="12">
      <c r="D922" s="39"/>
      <c r="E922" s="39"/>
      <c r="F922" s="39"/>
      <c r="G922" s="39"/>
      <c r="H922" s="39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4:18" ht="12">
      <c r="D923" s="39"/>
      <c r="E923" s="39"/>
      <c r="F923" s="39"/>
      <c r="G923" s="39"/>
      <c r="H923" s="39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4:18" ht="12">
      <c r="D924" s="39"/>
      <c r="E924" s="39"/>
      <c r="F924" s="39"/>
      <c r="G924" s="39"/>
      <c r="H924" s="39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4:18" ht="12">
      <c r="D925" s="39"/>
      <c r="E925" s="39"/>
      <c r="F925" s="39"/>
      <c r="G925" s="39"/>
      <c r="H925" s="39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4:18" ht="12">
      <c r="D926" s="39"/>
      <c r="E926" s="39"/>
      <c r="F926" s="39"/>
      <c r="G926" s="39"/>
      <c r="H926" s="39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4:18" ht="12">
      <c r="D927" s="39"/>
      <c r="E927" s="39"/>
      <c r="F927" s="39"/>
      <c r="G927" s="39"/>
      <c r="H927" s="39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4:18" ht="12">
      <c r="D928" s="39"/>
      <c r="E928" s="39"/>
      <c r="F928" s="39"/>
      <c r="G928" s="39"/>
      <c r="H928" s="39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4:18" ht="12">
      <c r="D929" s="39"/>
      <c r="E929" s="39"/>
      <c r="F929" s="39"/>
      <c r="G929" s="39"/>
      <c r="H929" s="39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4:18" ht="12">
      <c r="D930" s="39"/>
      <c r="E930" s="39"/>
      <c r="F930" s="39"/>
      <c r="G930" s="39"/>
      <c r="H930" s="39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4:18" ht="12">
      <c r="D931" s="39"/>
      <c r="E931" s="39"/>
      <c r="F931" s="39"/>
      <c r="G931" s="39"/>
      <c r="H931" s="39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4:18" ht="12">
      <c r="D932" s="39"/>
      <c r="E932" s="39"/>
      <c r="F932" s="39"/>
      <c r="G932" s="39"/>
      <c r="H932" s="39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4:18" ht="12">
      <c r="D933" s="39"/>
      <c r="E933" s="39"/>
      <c r="F933" s="39"/>
      <c r="G933" s="39"/>
      <c r="H933" s="39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4:18" ht="12">
      <c r="D934" s="39"/>
      <c r="E934" s="39"/>
      <c r="F934" s="39"/>
      <c r="G934" s="39"/>
      <c r="H934" s="39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4:18" ht="12">
      <c r="D935" s="39"/>
      <c r="E935" s="39"/>
      <c r="F935" s="39"/>
      <c r="G935" s="39"/>
      <c r="H935" s="39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4:18" ht="12">
      <c r="D936" s="39"/>
      <c r="E936" s="39"/>
      <c r="F936" s="39"/>
      <c r="G936" s="39"/>
      <c r="H936" s="39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4:18" ht="12">
      <c r="D937" s="39"/>
      <c r="E937" s="39"/>
      <c r="F937" s="39"/>
      <c r="G937" s="39"/>
      <c r="H937" s="39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4:18" ht="12">
      <c r="D938" s="39"/>
      <c r="E938" s="39"/>
      <c r="F938" s="39"/>
      <c r="G938" s="39"/>
      <c r="H938" s="39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4:18" ht="12">
      <c r="D939" s="39"/>
      <c r="E939" s="39"/>
      <c r="F939" s="39"/>
      <c r="G939" s="39"/>
      <c r="H939" s="39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4:18" ht="12">
      <c r="D940" s="39"/>
      <c r="E940" s="39"/>
      <c r="F940" s="39"/>
      <c r="G940" s="39"/>
      <c r="H940" s="39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4:18" ht="12">
      <c r="D941" s="39"/>
      <c r="E941" s="39"/>
      <c r="F941" s="39"/>
      <c r="G941" s="39"/>
      <c r="H941" s="39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4:18" ht="12">
      <c r="D942" s="39"/>
      <c r="E942" s="39"/>
      <c r="F942" s="39"/>
      <c r="G942" s="39"/>
      <c r="H942" s="39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4:18" ht="12">
      <c r="D943" s="39"/>
      <c r="E943" s="39"/>
      <c r="F943" s="39"/>
      <c r="G943" s="39"/>
      <c r="H943" s="39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4:18" ht="12">
      <c r="D944" s="39"/>
      <c r="E944" s="39"/>
      <c r="F944" s="39"/>
      <c r="G944" s="39"/>
      <c r="H944" s="39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4:18" ht="12">
      <c r="D945" s="39"/>
      <c r="E945" s="39"/>
      <c r="F945" s="39"/>
      <c r="G945" s="39"/>
      <c r="H945" s="39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4:18" ht="12">
      <c r="D946" s="39"/>
      <c r="E946" s="39"/>
      <c r="F946" s="39"/>
      <c r="G946" s="39"/>
      <c r="H946" s="39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4:18" ht="12">
      <c r="D947" s="39"/>
      <c r="E947" s="39"/>
      <c r="F947" s="39"/>
      <c r="G947" s="39"/>
      <c r="H947" s="39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4:18" ht="12">
      <c r="D948" s="39"/>
      <c r="E948" s="39"/>
      <c r="F948" s="39"/>
      <c r="G948" s="39"/>
      <c r="H948" s="39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4:18" ht="12">
      <c r="D949" s="39"/>
      <c r="E949" s="39"/>
      <c r="F949" s="39"/>
      <c r="G949" s="39"/>
      <c r="H949" s="39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4:18" ht="12">
      <c r="D950" s="39"/>
      <c r="E950" s="39"/>
      <c r="F950" s="39"/>
      <c r="G950" s="39"/>
      <c r="H950" s="39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4:18" ht="12">
      <c r="D951" s="39"/>
      <c r="E951" s="39"/>
      <c r="F951" s="39"/>
      <c r="G951" s="39"/>
      <c r="H951" s="39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4:18" ht="12">
      <c r="D952" s="39"/>
      <c r="E952" s="39"/>
      <c r="F952" s="39"/>
      <c r="G952" s="39"/>
      <c r="H952" s="39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4:18" ht="12">
      <c r="D953" s="39"/>
      <c r="E953" s="39"/>
      <c r="F953" s="39"/>
      <c r="G953" s="39"/>
      <c r="H953" s="39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4:18" ht="12">
      <c r="D954" s="39"/>
      <c r="E954" s="39"/>
      <c r="F954" s="39"/>
      <c r="G954" s="39"/>
      <c r="H954" s="39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4:18" ht="12">
      <c r="D955" s="39"/>
      <c r="E955" s="39"/>
      <c r="F955" s="39"/>
      <c r="G955" s="39"/>
      <c r="H955" s="39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4:18" ht="12">
      <c r="D956" s="39"/>
      <c r="E956" s="39"/>
      <c r="F956" s="39"/>
      <c r="G956" s="39"/>
      <c r="H956" s="39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4:18" ht="12">
      <c r="D957" s="39"/>
      <c r="E957" s="39"/>
      <c r="F957" s="39"/>
      <c r="G957" s="39"/>
      <c r="H957" s="39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4:18" ht="12">
      <c r="D958" s="39"/>
      <c r="E958" s="39"/>
      <c r="F958" s="39"/>
      <c r="G958" s="39"/>
      <c r="H958" s="39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4:18" ht="12">
      <c r="D959" s="39"/>
      <c r="E959" s="39"/>
      <c r="F959" s="39"/>
      <c r="G959" s="39"/>
      <c r="H959" s="39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4:18" ht="12">
      <c r="D960" s="39"/>
      <c r="E960" s="39"/>
      <c r="F960" s="39"/>
      <c r="G960" s="39"/>
      <c r="H960" s="39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4:18" ht="12">
      <c r="D961" s="39"/>
      <c r="E961" s="39"/>
      <c r="F961" s="39"/>
      <c r="G961" s="39"/>
      <c r="H961" s="39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4:18" ht="12">
      <c r="D962" s="39"/>
      <c r="E962" s="39"/>
      <c r="F962" s="39"/>
      <c r="G962" s="39"/>
      <c r="H962" s="39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4:18" ht="12">
      <c r="D963" s="39"/>
      <c r="E963" s="39"/>
      <c r="F963" s="39"/>
      <c r="G963" s="39"/>
      <c r="H963" s="39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4:18" ht="12">
      <c r="D964" s="39"/>
      <c r="E964" s="39"/>
      <c r="F964" s="39"/>
      <c r="G964" s="39"/>
      <c r="H964" s="39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4:18" ht="12">
      <c r="D965" s="39"/>
      <c r="E965" s="39"/>
      <c r="F965" s="39"/>
      <c r="G965" s="39"/>
      <c r="H965" s="39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4:18" ht="12">
      <c r="D966" s="39"/>
      <c r="E966" s="39"/>
      <c r="F966" s="39"/>
      <c r="G966" s="39"/>
      <c r="H966" s="39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4:18" ht="12">
      <c r="D967" s="39"/>
      <c r="E967" s="39"/>
      <c r="F967" s="39"/>
      <c r="G967" s="39"/>
      <c r="H967" s="39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4:18" ht="12">
      <c r="D968" s="39"/>
      <c r="E968" s="39"/>
      <c r="F968" s="39"/>
      <c r="G968" s="39"/>
      <c r="H968" s="39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4:18" ht="12">
      <c r="D969" s="39"/>
      <c r="E969" s="39"/>
      <c r="F969" s="39"/>
      <c r="G969" s="39"/>
      <c r="H969" s="39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4:18" ht="12">
      <c r="D970" s="39"/>
      <c r="E970" s="39"/>
      <c r="F970" s="39"/>
      <c r="G970" s="39"/>
      <c r="H970" s="39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4:18" ht="12">
      <c r="D971" s="39"/>
      <c r="E971" s="39"/>
      <c r="F971" s="39"/>
      <c r="G971" s="39"/>
      <c r="H971" s="39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4:18" ht="12">
      <c r="D972" s="39"/>
      <c r="E972" s="39"/>
      <c r="F972" s="39"/>
      <c r="G972" s="39"/>
      <c r="H972" s="39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4:18" ht="12">
      <c r="D973" s="39"/>
      <c r="E973" s="39"/>
      <c r="F973" s="39"/>
      <c r="G973" s="39"/>
      <c r="H973" s="39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4:18" ht="12">
      <c r="D974" s="39"/>
      <c r="E974" s="39"/>
      <c r="F974" s="39"/>
      <c r="G974" s="39"/>
      <c r="H974" s="39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4:18" ht="12">
      <c r="D975" s="39"/>
      <c r="E975" s="39"/>
      <c r="F975" s="39"/>
      <c r="G975" s="39"/>
      <c r="H975" s="39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4:18" ht="12">
      <c r="D976" s="39"/>
      <c r="E976" s="39"/>
      <c r="F976" s="39"/>
      <c r="G976" s="39"/>
      <c r="H976" s="39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4:18" ht="12">
      <c r="D977" s="39"/>
      <c r="E977" s="39"/>
      <c r="F977" s="39"/>
      <c r="G977" s="39"/>
      <c r="H977" s="39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4:18" ht="12">
      <c r="D978" s="39"/>
      <c r="E978" s="39"/>
      <c r="F978" s="39"/>
      <c r="G978" s="39"/>
      <c r="H978" s="39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4:18" ht="12">
      <c r="D979" s="39"/>
      <c r="E979" s="39"/>
      <c r="F979" s="39"/>
      <c r="G979" s="39"/>
      <c r="H979" s="39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4:18" ht="12">
      <c r="D980" s="39"/>
      <c r="E980" s="39"/>
      <c r="F980" s="39"/>
      <c r="G980" s="39"/>
      <c r="H980" s="39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4:18" ht="12">
      <c r="D981" s="39"/>
      <c r="E981" s="39"/>
      <c r="F981" s="39"/>
      <c r="G981" s="39"/>
      <c r="H981" s="39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4:18" ht="12">
      <c r="D982" s="39"/>
      <c r="E982" s="39"/>
      <c r="F982" s="39"/>
      <c r="G982" s="39"/>
      <c r="H982" s="39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4:18" ht="12">
      <c r="D983" s="39"/>
      <c r="E983" s="39"/>
      <c r="F983" s="39"/>
      <c r="G983" s="39"/>
      <c r="H983" s="39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4:18" ht="12">
      <c r="D984" s="39"/>
      <c r="E984" s="39"/>
      <c r="F984" s="39"/>
      <c r="G984" s="39"/>
      <c r="H984" s="39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4:18" ht="12">
      <c r="D985" s="39"/>
      <c r="E985" s="39"/>
      <c r="F985" s="39"/>
      <c r="G985" s="39"/>
      <c r="H985" s="39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4:18" ht="12">
      <c r="D986" s="39"/>
      <c r="E986" s="39"/>
      <c r="F986" s="39"/>
      <c r="G986" s="39"/>
      <c r="H986" s="39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4:18" ht="12">
      <c r="D987" s="39"/>
      <c r="E987" s="39"/>
      <c r="F987" s="39"/>
      <c r="G987" s="39"/>
      <c r="H987" s="39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4:18" ht="12">
      <c r="D988" s="39"/>
      <c r="E988" s="39"/>
      <c r="F988" s="39"/>
      <c r="G988" s="39"/>
      <c r="H988" s="39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4:18" ht="12">
      <c r="D989" s="39"/>
      <c r="E989" s="39"/>
      <c r="F989" s="39"/>
      <c r="G989" s="39"/>
      <c r="H989" s="39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4:18" ht="12">
      <c r="D990" s="39"/>
      <c r="E990" s="39"/>
      <c r="F990" s="39"/>
      <c r="G990" s="39"/>
      <c r="H990" s="39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4:18" ht="12">
      <c r="D991" s="39"/>
      <c r="E991" s="39"/>
      <c r="F991" s="39"/>
      <c r="G991" s="39"/>
      <c r="H991" s="39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4:18" ht="12">
      <c r="D992" s="39"/>
      <c r="E992" s="39"/>
      <c r="F992" s="39"/>
      <c r="G992" s="39"/>
      <c r="H992" s="39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4:18" ht="12">
      <c r="D993" s="39"/>
      <c r="E993" s="39"/>
      <c r="F993" s="39"/>
      <c r="G993" s="39"/>
      <c r="H993" s="39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4:18" ht="12">
      <c r="D994" s="39"/>
      <c r="E994" s="39"/>
      <c r="F994" s="39"/>
      <c r="G994" s="39"/>
      <c r="H994" s="39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4:18" ht="12">
      <c r="D995" s="39"/>
      <c r="E995" s="39"/>
      <c r="F995" s="39"/>
      <c r="G995" s="39"/>
      <c r="H995" s="39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4:18" ht="12">
      <c r="D996" s="39"/>
      <c r="E996" s="39"/>
      <c r="F996" s="39"/>
      <c r="G996" s="39"/>
      <c r="H996" s="39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4:18" ht="12">
      <c r="D997" s="39"/>
      <c r="E997" s="39"/>
      <c r="F997" s="39"/>
      <c r="G997" s="39"/>
      <c r="H997" s="39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4:18" ht="12">
      <c r="D998" s="39"/>
      <c r="E998" s="39"/>
      <c r="F998" s="39"/>
      <c r="G998" s="39"/>
      <c r="H998" s="39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4:18" ht="12">
      <c r="D999" s="39"/>
      <c r="E999" s="39"/>
      <c r="F999" s="39"/>
      <c r="G999" s="39"/>
      <c r="H999" s="39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4:18" ht="12">
      <c r="D1000" s="39"/>
      <c r="E1000" s="39"/>
      <c r="F1000" s="39"/>
      <c r="G1000" s="39"/>
      <c r="H1000" s="39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4:18" ht="12">
      <c r="D1001" s="39"/>
      <c r="E1001" s="39"/>
      <c r="F1001" s="39"/>
      <c r="G1001" s="39"/>
      <c r="H1001" s="39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4:18" ht="12">
      <c r="D1002" s="39"/>
      <c r="E1002" s="39"/>
      <c r="F1002" s="39"/>
      <c r="G1002" s="39"/>
      <c r="H1002" s="39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4:18" ht="12">
      <c r="D1003" s="39"/>
      <c r="E1003" s="39"/>
      <c r="F1003" s="39"/>
      <c r="G1003" s="39"/>
      <c r="H1003" s="39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4:18" ht="12">
      <c r="D1004" s="39"/>
      <c r="E1004" s="39"/>
      <c r="F1004" s="39"/>
      <c r="G1004" s="39"/>
      <c r="H1004" s="39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4:18" ht="12">
      <c r="D1005" s="39"/>
      <c r="E1005" s="39"/>
      <c r="F1005" s="39"/>
      <c r="G1005" s="39"/>
      <c r="H1005" s="39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4:18" ht="12">
      <c r="D1006" s="39"/>
      <c r="E1006" s="39"/>
      <c r="F1006" s="39"/>
      <c r="G1006" s="39"/>
      <c r="H1006" s="39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4:18" ht="12">
      <c r="D1007" s="39"/>
      <c r="E1007" s="39"/>
      <c r="F1007" s="39"/>
      <c r="G1007" s="39"/>
      <c r="H1007" s="39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4:18" ht="12">
      <c r="D1008" s="39"/>
      <c r="E1008" s="39"/>
      <c r="F1008" s="39"/>
      <c r="G1008" s="39"/>
      <c r="H1008" s="39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4:18" ht="12">
      <c r="D1009" s="39"/>
      <c r="E1009" s="39"/>
      <c r="F1009" s="39"/>
      <c r="G1009" s="39"/>
      <c r="H1009" s="39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4:18" ht="12">
      <c r="D1010" s="39"/>
      <c r="E1010" s="39"/>
      <c r="F1010" s="39"/>
      <c r="G1010" s="39"/>
      <c r="H1010" s="39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4:18" ht="12">
      <c r="D1011" s="39"/>
      <c r="E1011" s="39"/>
      <c r="F1011" s="39"/>
      <c r="G1011" s="39"/>
      <c r="H1011" s="39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4:18" ht="12">
      <c r="D1012" s="39"/>
      <c r="E1012" s="39"/>
      <c r="F1012" s="39"/>
      <c r="G1012" s="39"/>
      <c r="H1012" s="39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4:18" ht="12">
      <c r="D1013" s="39"/>
      <c r="E1013" s="39"/>
      <c r="F1013" s="39"/>
      <c r="G1013" s="39"/>
      <c r="H1013" s="39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4:18" ht="12">
      <c r="D1014" s="39"/>
      <c r="E1014" s="39"/>
      <c r="F1014" s="39"/>
      <c r="G1014" s="39"/>
      <c r="H1014" s="39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4:18" ht="12">
      <c r="D1015" s="39"/>
      <c r="E1015" s="39"/>
      <c r="F1015" s="39"/>
      <c r="G1015" s="39"/>
      <c r="H1015" s="39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4:18" ht="12">
      <c r="D1016" s="39"/>
      <c r="E1016" s="39"/>
      <c r="F1016" s="39"/>
      <c r="G1016" s="39"/>
      <c r="H1016" s="39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4:18" ht="12">
      <c r="D1017" s="39"/>
      <c r="E1017" s="39"/>
      <c r="F1017" s="39"/>
      <c r="G1017" s="39"/>
      <c r="H1017" s="39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4:18" ht="12">
      <c r="D1018" s="39"/>
      <c r="E1018" s="39"/>
      <c r="F1018" s="39"/>
      <c r="G1018" s="39"/>
      <c r="H1018" s="39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4:18" ht="12">
      <c r="D1019" s="39"/>
      <c r="E1019" s="39"/>
      <c r="F1019" s="39"/>
      <c r="G1019" s="39"/>
      <c r="H1019" s="39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4:18" ht="12">
      <c r="D1020" s="39"/>
      <c r="E1020" s="39"/>
      <c r="F1020" s="39"/>
      <c r="G1020" s="39"/>
      <c r="H1020" s="39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4:18" ht="12">
      <c r="D1021" s="39"/>
      <c r="E1021" s="39"/>
      <c r="F1021" s="39"/>
      <c r="G1021" s="39"/>
      <c r="H1021" s="39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4:18" ht="12">
      <c r="D1022" s="39"/>
      <c r="E1022" s="39"/>
      <c r="F1022" s="39"/>
      <c r="G1022" s="39"/>
      <c r="H1022" s="39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4:18" ht="12">
      <c r="D1023" s="39"/>
      <c r="E1023" s="39"/>
      <c r="F1023" s="39"/>
      <c r="G1023" s="39"/>
      <c r="H1023" s="39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4:18" ht="12">
      <c r="D1024" s="39"/>
      <c r="E1024" s="39"/>
      <c r="F1024" s="39"/>
      <c r="G1024" s="39"/>
      <c r="H1024" s="39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4:18" ht="12">
      <c r="D1025" s="39"/>
      <c r="E1025" s="39"/>
      <c r="F1025" s="39"/>
      <c r="G1025" s="39"/>
      <c r="H1025" s="39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4:18" ht="12">
      <c r="D1026" s="39"/>
      <c r="E1026" s="39"/>
      <c r="F1026" s="39"/>
      <c r="G1026" s="39"/>
      <c r="H1026" s="39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4:18" ht="12">
      <c r="D1027" s="39"/>
      <c r="E1027" s="39"/>
      <c r="F1027" s="39"/>
      <c r="G1027" s="39"/>
      <c r="H1027" s="39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4:18" ht="12">
      <c r="D1028" s="39"/>
      <c r="E1028" s="39"/>
      <c r="F1028" s="39"/>
      <c r="G1028" s="39"/>
      <c r="H1028" s="39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4:18" ht="12">
      <c r="D1029" s="39"/>
      <c r="E1029" s="39"/>
      <c r="F1029" s="39"/>
      <c r="G1029" s="39"/>
      <c r="H1029" s="39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4:18" ht="12">
      <c r="D1030" s="39"/>
      <c r="E1030" s="39"/>
      <c r="F1030" s="39"/>
      <c r="G1030" s="39"/>
      <c r="H1030" s="39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4:18" ht="12">
      <c r="D1031" s="39"/>
      <c r="E1031" s="39"/>
      <c r="F1031" s="39"/>
      <c r="G1031" s="39"/>
      <c r="H1031" s="39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4:18" ht="12">
      <c r="D1032" s="39"/>
      <c r="E1032" s="39"/>
      <c r="F1032" s="39"/>
      <c r="G1032" s="39"/>
      <c r="H1032" s="39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4:18" ht="12">
      <c r="D1033" s="39"/>
      <c r="E1033" s="39"/>
      <c r="F1033" s="39"/>
      <c r="G1033" s="39"/>
      <c r="H1033" s="39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4:18" ht="12">
      <c r="D1034" s="39"/>
      <c r="E1034" s="39"/>
      <c r="F1034" s="39"/>
      <c r="G1034" s="39"/>
      <c r="H1034" s="39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4:18" ht="12">
      <c r="D1035" s="39"/>
      <c r="E1035" s="39"/>
      <c r="F1035" s="39"/>
      <c r="G1035" s="39"/>
      <c r="H1035" s="39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4:18" ht="12">
      <c r="D1036" s="39"/>
      <c r="E1036" s="39"/>
      <c r="F1036" s="39"/>
      <c r="G1036" s="39"/>
      <c r="H1036" s="39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4:18" ht="12">
      <c r="D1037" s="39"/>
      <c r="E1037" s="39"/>
      <c r="F1037" s="39"/>
      <c r="G1037" s="39"/>
      <c r="H1037" s="39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4:18" ht="12">
      <c r="D1038" s="39"/>
      <c r="E1038" s="39"/>
      <c r="F1038" s="39"/>
      <c r="G1038" s="39"/>
      <c r="H1038" s="39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4:18" ht="12">
      <c r="D1039" s="39"/>
      <c r="E1039" s="39"/>
      <c r="F1039" s="39"/>
      <c r="G1039" s="39"/>
      <c r="H1039" s="39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4:18" ht="12">
      <c r="D1040" s="39"/>
      <c r="E1040" s="39"/>
      <c r="F1040" s="39"/>
      <c r="G1040" s="39"/>
      <c r="H1040" s="39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4:18" ht="12">
      <c r="D1041" s="39"/>
      <c r="E1041" s="39"/>
      <c r="F1041" s="39"/>
      <c r="G1041" s="39"/>
      <c r="H1041" s="39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4:18" ht="12">
      <c r="D1042" s="39"/>
      <c r="E1042" s="39"/>
      <c r="F1042" s="39"/>
      <c r="G1042" s="39"/>
      <c r="H1042" s="39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4:18" ht="12">
      <c r="D1043" s="39"/>
      <c r="E1043" s="39"/>
      <c r="F1043" s="39"/>
      <c r="G1043" s="39"/>
      <c r="H1043" s="39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4:18" ht="12">
      <c r="D1044" s="39"/>
      <c r="E1044" s="39"/>
      <c r="F1044" s="39"/>
      <c r="G1044" s="39"/>
      <c r="H1044" s="39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4:18" ht="12">
      <c r="D1045" s="39"/>
      <c r="E1045" s="39"/>
      <c r="F1045" s="39"/>
      <c r="G1045" s="39"/>
      <c r="H1045" s="39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4:18" ht="12">
      <c r="D1046" s="39"/>
      <c r="E1046" s="39"/>
      <c r="F1046" s="39"/>
      <c r="G1046" s="39"/>
      <c r="H1046" s="39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4:18" ht="12">
      <c r="D1047" s="39"/>
      <c r="E1047" s="39"/>
      <c r="F1047" s="39"/>
      <c r="G1047" s="39"/>
      <c r="H1047" s="39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4:18" ht="12">
      <c r="D1048" s="39"/>
      <c r="E1048" s="39"/>
      <c r="F1048" s="39"/>
      <c r="G1048" s="39"/>
      <c r="H1048" s="39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4:18" ht="12">
      <c r="D1049" s="39"/>
      <c r="E1049" s="39"/>
      <c r="F1049" s="39"/>
      <c r="G1049" s="39"/>
      <c r="H1049" s="39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4:18" ht="12">
      <c r="D1050" s="39"/>
      <c r="E1050" s="39"/>
      <c r="F1050" s="39"/>
      <c r="G1050" s="39"/>
      <c r="H1050" s="39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4:18" ht="12">
      <c r="D1051" s="39"/>
      <c r="E1051" s="39"/>
      <c r="F1051" s="39"/>
      <c r="G1051" s="39"/>
      <c r="H1051" s="39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4:18" ht="12">
      <c r="D1052" s="39"/>
      <c r="E1052" s="39"/>
      <c r="F1052" s="39"/>
      <c r="G1052" s="39"/>
      <c r="H1052" s="39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4:18" ht="12">
      <c r="D1053" s="39"/>
      <c r="E1053" s="39"/>
      <c r="F1053" s="39"/>
      <c r="G1053" s="39"/>
      <c r="H1053" s="39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4:18" ht="12">
      <c r="D1054" s="39"/>
      <c r="E1054" s="39"/>
      <c r="F1054" s="39"/>
      <c r="G1054" s="39"/>
      <c r="H1054" s="39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4:18" ht="12">
      <c r="D1055" s="39"/>
      <c r="E1055" s="39"/>
      <c r="F1055" s="39"/>
      <c r="G1055" s="39"/>
      <c r="H1055" s="39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4:18" ht="12">
      <c r="D1056" s="39"/>
      <c r="E1056" s="39"/>
      <c r="F1056" s="39"/>
      <c r="G1056" s="39"/>
      <c r="H1056" s="39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4:18" ht="12">
      <c r="D1057" s="39"/>
      <c r="E1057" s="39"/>
      <c r="F1057" s="39"/>
      <c r="G1057" s="39"/>
      <c r="H1057" s="39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4:18" ht="12">
      <c r="D1058" s="39"/>
      <c r="E1058" s="39"/>
      <c r="F1058" s="39"/>
      <c r="G1058" s="39"/>
      <c r="H1058" s="39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4:18" ht="12">
      <c r="D1059" s="39"/>
      <c r="E1059" s="39"/>
      <c r="F1059" s="39"/>
      <c r="G1059" s="39"/>
      <c r="H1059" s="39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4:18" ht="12">
      <c r="D1060" s="39"/>
      <c r="E1060" s="39"/>
      <c r="F1060" s="39"/>
      <c r="G1060" s="39"/>
      <c r="H1060" s="39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4:18" ht="12">
      <c r="D1061" s="39"/>
      <c r="E1061" s="39"/>
      <c r="F1061" s="39"/>
      <c r="G1061" s="39"/>
      <c r="H1061" s="39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4:18" ht="12">
      <c r="D1062" s="39"/>
      <c r="E1062" s="39"/>
      <c r="F1062" s="39"/>
      <c r="G1062" s="39"/>
      <c r="H1062" s="39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4:18" ht="12">
      <c r="D1063" s="39"/>
      <c r="E1063" s="39"/>
      <c r="F1063" s="39"/>
      <c r="G1063" s="39"/>
      <c r="H1063" s="39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4:18" ht="12">
      <c r="D1064" s="39"/>
      <c r="E1064" s="39"/>
      <c r="F1064" s="39"/>
      <c r="G1064" s="39"/>
      <c r="H1064" s="39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4:18" ht="12">
      <c r="D1065" s="39"/>
      <c r="E1065" s="39"/>
      <c r="F1065" s="39"/>
      <c r="G1065" s="39"/>
      <c r="H1065" s="39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4:18" ht="12">
      <c r="D1066" s="39"/>
      <c r="E1066" s="39"/>
      <c r="F1066" s="39"/>
      <c r="G1066" s="39"/>
      <c r="H1066" s="39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4:18" ht="12">
      <c r="D1067" s="39"/>
      <c r="E1067" s="39"/>
      <c r="F1067" s="39"/>
      <c r="G1067" s="39"/>
      <c r="H1067" s="39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4:18" ht="12">
      <c r="D1068" s="39"/>
      <c r="E1068" s="39"/>
      <c r="F1068" s="39"/>
      <c r="G1068" s="39"/>
      <c r="H1068" s="39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4:18" ht="12">
      <c r="D1069" s="39"/>
      <c r="E1069" s="39"/>
      <c r="F1069" s="39"/>
      <c r="G1069" s="39"/>
      <c r="H1069" s="39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4:18" ht="12">
      <c r="D1070" s="39"/>
      <c r="E1070" s="39"/>
      <c r="F1070" s="39"/>
      <c r="G1070" s="39"/>
      <c r="H1070" s="39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4:18" ht="12">
      <c r="D1071" s="39"/>
      <c r="E1071" s="39"/>
      <c r="F1071" s="39"/>
      <c r="G1071" s="39"/>
      <c r="H1071" s="39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4:18" ht="12">
      <c r="D1072" s="39"/>
      <c r="E1072" s="39"/>
      <c r="F1072" s="39"/>
      <c r="G1072" s="39"/>
      <c r="H1072" s="39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4:18" ht="12">
      <c r="D1073" s="39"/>
      <c r="E1073" s="39"/>
      <c r="F1073" s="39"/>
      <c r="G1073" s="39"/>
      <c r="H1073" s="39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4:18" ht="12">
      <c r="D1074" s="39"/>
      <c r="E1074" s="39"/>
      <c r="F1074" s="39"/>
      <c r="G1074" s="39"/>
      <c r="H1074" s="39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4:18" ht="12">
      <c r="D1075" s="39"/>
      <c r="E1075" s="39"/>
      <c r="F1075" s="39"/>
      <c r="G1075" s="39"/>
      <c r="H1075" s="39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4:18" ht="12">
      <c r="D1076" s="39"/>
      <c r="E1076" s="39"/>
      <c r="F1076" s="39"/>
      <c r="G1076" s="39"/>
      <c r="H1076" s="39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4:18" ht="12">
      <c r="D1077" s="39"/>
      <c r="E1077" s="39"/>
      <c r="F1077" s="39"/>
      <c r="G1077" s="39"/>
      <c r="H1077" s="39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4:18" ht="12">
      <c r="D1078" s="39"/>
      <c r="E1078" s="39"/>
      <c r="F1078" s="39"/>
      <c r="G1078" s="39"/>
      <c r="H1078" s="39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4:18" ht="12">
      <c r="D1079" s="39"/>
      <c r="E1079" s="39"/>
      <c r="F1079" s="39"/>
      <c r="G1079" s="39"/>
      <c r="H1079" s="39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4:18" ht="12">
      <c r="D1080" s="39"/>
      <c r="E1080" s="39"/>
      <c r="F1080" s="39"/>
      <c r="G1080" s="39"/>
      <c r="H1080" s="39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4:18" ht="12">
      <c r="D1081" s="39"/>
      <c r="E1081" s="39"/>
      <c r="F1081" s="39"/>
      <c r="G1081" s="39"/>
      <c r="H1081" s="39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4:18" ht="12">
      <c r="D1082" s="39"/>
      <c r="E1082" s="39"/>
      <c r="F1082" s="39"/>
      <c r="G1082" s="39"/>
      <c r="H1082" s="39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4:18" ht="12">
      <c r="D1083" s="39"/>
      <c r="E1083" s="39"/>
      <c r="F1083" s="39"/>
      <c r="G1083" s="39"/>
      <c r="H1083" s="39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4:18" ht="12">
      <c r="D1084" s="39"/>
      <c r="E1084" s="39"/>
      <c r="F1084" s="39"/>
      <c r="G1084" s="39"/>
      <c r="H1084" s="39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4:18" ht="12">
      <c r="D1085" s="39"/>
      <c r="E1085" s="39"/>
      <c r="F1085" s="39"/>
      <c r="G1085" s="39"/>
      <c r="H1085" s="39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4:18" ht="12">
      <c r="D1086" s="39"/>
      <c r="E1086" s="39"/>
      <c r="F1086" s="39"/>
      <c r="G1086" s="39"/>
      <c r="H1086" s="39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4:18" ht="12">
      <c r="D1087" s="39"/>
      <c r="E1087" s="39"/>
      <c r="F1087" s="39"/>
      <c r="G1087" s="39"/>
      <c r="H1087" s="39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4:18" ht="12">
      <c r="D1088" s="39"/>
      <c r="E1088" s="39"/>
      <c r="F1088" s="39"/>
      <c r="G1088" s="39"/>
      <c r="H1088" s="39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4:18" ht="12">
      <c r="D1089" s="39"/>
      <c r="E1089" s="39"/>
      <c r="F1089" s="39"/>
      <c r="G1089" s="39"/>
      <c r="H1089" s="39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4:18" ht="12">
      <c r="D1090" s="39"/>
      <c r="E1090" s="39"/>
      <c r="F1090" s="39"/>
      <c r="G1090" s="39"/>
      <c r="H1090" s="39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4:18" ht="12">
      <c r="D1091" s="39"/>
      <c r="E1091" s="39"/>
      <c r="F1091" s="39"/>
      <c r="G1091" s="39"/>
      <c r="H1091" s="39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4:18" ht="12">
      <c r="D1092" s="39"/>
      <c r="E1092" s="39"/>
      <c r="F1092" s="39"/>
      <c r="G1092" s="39"/>
      <c r="H1092" s="39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4:18" ht="12">
      <c r="D1093" s="39"/>
      <c r="E1093" s="39"/>
      <c r="F1093" s="39"/>
      <c r="G1093" s="39"/>
      <c r="H1093" s="39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4:18" ht="12">
      <c r="D1094" s="39"/>
      <c r="E1094" s="39"/>
      <c r="F1094" s="39"/>
      <c r="G1094" s="39"/>
      <c r="H1094" s="39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4:18" ht="12">
      <c r="D1095" s="39"/>
      <c r="E1095" s="39"/>
      <c r="F1095" s="39"/>
      <c r="G1095" s="39"/>
      <c r="H1095" s="39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4:18" ht="12">
      <c r="D1096" s="39"/>
      <c r="E1096" s="39"/>
      <c r="F1096" s="39"/>
      <c r="G1096" s="39"/>
      <c r="H1096" s="39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4:18" ht="12">
      <c r="D1097" s="39"/>
      <c r="E1097" s="39"/>
      <c r="F1097" s="39"/>
      <c r="G1097" s="39"/>
      <c r="H1097" s="39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4:18" ht="12">
      <c r="D1098" s="39"/>
      <c r="E1098" s="39"/>
      <c r="F1098" s="39"/>
      <c r="G1098" s="39"/>
      <c r="H1098" s="39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4:18" ht="12">
      <c r="D1099" s="39"/>
      <c r="E1099" s="39"/>
      <c r="F1099" s="39"/>
      <c r="G1099" s="39"/>
      <c r="H1099" s="39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4:18" ht="12">
      <c r="D1100" s="39"/>
      <c r="E1100" s="39"/>
      <c r="F1100" s="39"/>
      <c r="G1100" s="39"/>
      <c r="H1100" s="39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4:18" ht="12">
      <c r="D1101" s="39"/>
      <c r="E1101" s="39"/>
      <c r="F1101" s="39"/>
      <c r="G1101" s="39"/>
      <c r="H1101" s="39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4:18" ht="12">
      <c r="D1102" s="39"/>
      <c r="E1102" s="39"/>
      <c r="F1102" s="39"/>
      <c r="G1102" s="39"/>
      <c r="H1102" s="39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4:18" ht="12">
      <c r="D1103" s="39"/>
      <c r="E1103" s="39"/>
      <c r="F1103" s="39"/>
      <c r="G1103" s="39"/>
      <c r="H1103" s="39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4:18" ht="12">
      <c r="D1104" s="39"/>
      <c r="E1104" s="39"/>
      <c r="F1104" s="39"/>
      <c r="G1104" s="39"/>
      <c r="H1104" s="39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4:18" ht="12">
      <c r="D1105" s="39"/>
      <c r="E1105" s="39"/>
      <c r="F1105" s="39"/>
      <c r="G1105" s="39"/>
      <c r="H1105" s="39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4:18" ht="12">
      <c r="D1106" s="39"/>
      <c r="E1106" s="39"/>
      <c r="F1106" s="39"/>
      <c r="G1106" s="39"/>
      <c r="H1106" s="39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4:18" ht="12">
      <c r="D1107" s="39"/>
      <c r="E1107" s="39"/>
      <c r="F1107" s="39"/>
      <c r="G1107" s="39"/>
      <c r="H1107" s="39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4:18" ht="12">
      <c r="D1108" s="39"/>
      <c r="E1108" s="39"/>
      <c r="F1108" s="39"/>
      <c r="G1108" s="39"/>
      <c r="H1108" s="39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4:18" ht="12">
      <c r="D1109" s="39"/>
      <c r="E1109" s="39"/>
      <c r="F1109" s="39"/>
      <c r="G1109" s="39"/>
      <c r="H1109" s="39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4:18" ht="12">
      <c r="D1110" s="39"/>
      <c r="E1110" s="39"/>
      <c r="F1110" s="39"/>
      <c r="G1110" s="39"/>
      <c r="H1110" s="39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4:18" ht="12">
      <c r="D1111" s="39"/>
      <c r="E1111" s="39"/>
      <c r="F1111" s="39"/>
      <c r="G1111" s="39"/>
      <c r="H1111" s="39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4:18" ht="12">
      <c r="D1112" s="39"/>
      <c r="E1112" s="39"/>
      <c r="F1112" s="39"/>
      <c r="G1112" s="39"/>
      <c r="H1112" s="39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4:18" ht="12">
      <c r="D1113" s="39"/>
      <c r="E1113" s="39"/>
      <c r="F1113" s="39"/>
      <c r="G1113" s="39"/>
      <c r="H1113" s="39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4:18" ht="12">
      <c r="D1114" s="39"/>
      <c r="E1114" s="39"/>
      <c r="F1114" s="39"/>
      <c r="G1114" s="39"/>
      <c r="H1114" s="39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4:18" ht="12">
      <c r="D1115" s="39"/>
      <c r="E1115" s="39"/>
      <c r="F1115" s="39"/>
      <c r="G1115" s="39"/>
      <c r="H1115" s="39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4:18" ht="12">
      <c r="D1116" s="39"/>
      <c r="E1116" s="39"/>
      <c r="F1116" s="39"/>
      <c r="G1116" s="39"/>
      <c r="H1116" s="39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4:18" ht="12">
      <c r="D1117" s="39"/>
      <c r="E1117" s="39"/>
      <c r="F1117" s="39"/>
      <c r="G1117" s="39"/>
      <c r="H1117" s="39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4:18" ht="12">
      <c r="D1118" s="39"/>
      <c r="E1118" s="39"/>
      <c r="F1118" s="39"/>
      <c r="G1118" s="39"/>
      <c r="H1118" s="39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4:18" ht="12">
      <c r="D1119" s="39"/>
      <c r="E1119" s="39"/>
      <c r="F1119" s="39"/>
      <c r="G1119" s="39"/>
      <c r="H1119" s="39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4:18" ht="12">
      <c r="D1120" s="39"/>
      <c r="E1120" s="39"/>
      <c r="F1120" s="39"/>
      <c r="G1120" s="39"/>
      <c r="H1120" s="39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4:18" ht="12">
      <c r="D1121" s="39"/>
      <c r="E1121" s="39"/>
      <c r="F1121" s="39"/>
      <c r="G1121" s="39"/>
      <c r="H1121" s="39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4:18" ht="12">
      <c r="D1122" s="39"/>
      <c r="E1122" s="39"/>
      <c r="F1122" s="39"/>
      <c r="G1122" s="39"/>
      <c r="H1122" s="39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4:18" ht="12">
      <c r="D1123" s="39"/>
      <c r="E1123" s="39"/>
      <c r="F1123" s="39"/>
      <c r="G1123" s="39"/>
      <c r="H1123" s="39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4:18" ht="12">
      <c r="D1124" s="39"/>
      <c r="E1124" s="39"/>
      <c r="F1124" s="39"/>
      <c r="G1124" s="39"/>
      <c r="H1124" s="39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4:18" ht="12">
      <c r="D1125" s="39"/>
      <c r="E1125" s="39"/>
      <c r="F1125" s="39"/>
      <c r="G1125" s="39"/>
      <c r="H1125" s="39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4:18" ht="12">
      <c r="D1126" s="39"/>
      <c r="E1126" s="39"/>
      <c r="F1126" s="39"/>
      <c r="G1126" s="39"/>
      <c r="H1126" s="39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4:18" ht="12">
      <c r="D1127" s="39"/>
      <c r="E1127" s="39"/>
      <c r="F1127" s="39"/>
      <c r="G1127" s="39"/>
      <c r="H1127" s="39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4:18" ht="12">
      <c r="D1128" s="39"/>
      <c r="E1128" s="39"/>
      <c r="F1128" s="39"/>
      <c r="G1128" s="39"/>
      <c r="H1128" s="39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4:18" ht="12">
      <c r="D1129" s="39"/>
      <c r="E1129" s="39"/>
      <c r="F1129" s="39"/>
      <c r="G1129" s="39"/>
      <c r="H1129" s="39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4:18" ht="12">
      <c r="D1130" s="39"/>
      <c r="E1130" s="39"/>
      <c r="F1130" s="39"/>
      <c r="G1130" s="39"/>
      <c r="H1130" s="39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4:18" ht="12">
      <c r="D1131" s="39"/>
      <c r="E1131" s="39"/>
      <c r="F1131" s="39"/>
      <c r="G1131" s="39"/>
      <c r="H1131" s="39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4:18" ht="12">
      <c r="D1132" s="39"/>
      <c r="E1132" s="39"/>
      <c r="F1132" s="39"/>
      <c r="G1132" s="39"/>
      <c r="H1132" s="39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4:18" ht="12">
      <c r="D1133" s="39"/>
      <c r="E1133" s="39"/>
      <c r="F1133" s="39"/>
      <c r="G1133" s="39"/>
      <c r="H1133" s="39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4:18" ht="12">
      <c r="D1134" s="39"/>
      <c r="E1134" s="39"/>
      <c r="F1134" s="39"/>
      <c r="G1134" s="39"/>
      <c r="H1134" s="39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4:18" ht="12">
      <c r="D1135" s="39"/>
      <c r="E1135" s="39"/>
      <c r="F1135" s="39"/>
      <c r="G1135" s="39"/>
      <c r="H1135" s="39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4:18" ht="12">
      <c r="D1136" s="39"/>
      <c r="E1136" s="39"/>
      <c r="F1136" s="39"/>
      <c r="G1136" s="39"/>
      <c r="H1136" s="39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4:18" ht="12">
      <c r="D1137" s="39"/>
      <c r="E1137" s="39"/>
      <c r="F1137" s="39"/>
      <c r="G1137" s="39"/>
      <c r="H1137" s="39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4:18" ht="12">
      <c r="D1138" s="39"/>
      <c r="E1138" s="39"/>
      <c r="F1138" s="39"/>
      <c r="G1138" s="39"/>
      <c r="H1138" s="39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4:18" ht="12">
      <c r="D1139" s="39"/>
      <c r="E1139" s="39"/>
      <c r="F1139" s="39"/>
      <c r="G1139" s="39"/>
      <c r="H1139" s="39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4:18" ht="12">
      <c r="D1140" s="39"/>
      <c r="E1140" s="39"/>
      <c r="F1140" s="39"/>
      <c r="G1140" s="39"/>
      <c r="H1140" s="39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4:18" ht="12">
      <c r="D1141" s="39"/>
      <c r="E1141" s="39"/>
      <c r="F1141" s="39"/>
      <c r="G1141" s="39"/>
      <c r="H1141" s="39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4:18" ht="12">
      <c r="D1142" s="39"/>
      <c r="E1142" s="39"/>
      <c r="F1142" s="39"/>
      <c r="G1142" s="39"/>
      <c r="H1142" s="39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4:18" ht="12">
      <c r="D1143" s="39"/>
      <c r="E1143" s="39"/>
      <c r="F1143" s="39"/>
      <c r="G1143" s="39"/>
      <c r="H1143" s="39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4:18" ht="12">
      <c r="D1144" s="39"/>
      <c r="E1144" s="39"/>
      <c r="F1144" s="39"/>
      <c r="G1144" s="39"/>
      <c r="H1144" s="39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4:18" ht="12">
      <c r="D1145" s="39"/>
      <c r="E1145" s="39"/>
      <c r="F1145" s="39"/>
      <c r="G1145" s="39"/>
      <c r="H1145" s="39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4:18" ht="12">
      <c r="D1146" s="39"/>
      <c r="E1146" s="39"/>
      <c r="F1146" s="39"/>
      <c r="G1146" s="39"/>
      <c r="H1146" s="39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4:18" ht="12">
      <c r="D1147" s="39"/>
      <c r="E1147" s="39"/>
      <c r="F1147" s="39"/>
      <c r="G1147" s="39"/>
      <c r="H1147" s="39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4:18" ht="12">
      <c r="D1148" s="39"/>
      <c r="E1148" s="39"/>
      <c r="F1148" s="39"/>
      <c r="G1148" s="39"/>
      <c r="H1148" s="39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4:18" ht="12">
      <c r="D1149" s="39"/>
      <c r="E1149" s="39"/>
      <c r="F1149" s="39"/>
      <c r="G1149" s="39"/>
      <c r="H1149" s="39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4:18" ht="12">
      <c r="D1150" s="39"/>
      <c r="E1150" s="39"/>
      <c r="F1150" s="39"/>
      <c r="G1150" s="39"/>
      <c r="H1150" s="39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4:18" ht="12">
      <c r="D1151" s="39"/>
      <c r="E1151" s="39"/>
      <c r="F1151" s="39"/>
      <c r="G1151" s="39"/>
      <c r="H1151" s="39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4:18" ht="12">
      <c r="D1152" s="39"/>
      <c r="E1152" s="39"/>
      <c r="F1152" s="39"/>
      <c r="G1152" s="39"/>
      <c r="H1152" s="39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4:18" ht="12">
      <c r="D1153" s="39"/>
      <c r="E1153" s="39"/>
      <c r="F1153" s="39"/>
      <c r="G1153" s="39"/>
      <c r="H1153" s="39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4:18" ht="12">
      <c r="D1154" s="39"/>
      <c r="E1154" s="39"/>
      <c r="F1154" s="39"/>
      <c r="G1154" s="39"/>
      <c r="H1154" s="39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4:18" ht="12">
      <c r="D1155" s="39"/>
      <c r="E1155" s="39"/>
      <c r="F1155" s="39"/>
      <c r="G1155" s="39"/>
      <c r="H1155" s="39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4:18" ht="12">
      <c r="D1156" s="39"/>
      <c r="E1156" s="39"/>
      <c r="F1156" s="39"/>
      <c r="G1156" s="39"/>
      <c r="H1156" s="39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4:18" ht="12">
      <c r="D1157" s="39"/>
      <c r="E1157" s="39"/>
      <c r="F1157" s="39"/>
      <c r="G1157" s="39"/>
      <c r="H1157" s="39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4:18" ht="12">
      <c r="D1158" s="39"/>
      <c r="E1158" s="39"/>
      <c r="F1158" s="39"/>
      <c r="G1158" s="39"/>
      <c r="H1158" s="39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4:18" ht="12">
      <c r="D1159" s="39"/>
      <c r="E1159" s="39"/>
      <c r="F1159" s="39"/>
      <c r="G1159" s="39"/>
      <c r="H1159" s="39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4:18" ht="12">
      <c r="D1160" s="39"/>
      <c r="E1160" s="39"/>
      <c r="F1160" s="39"/>
      <c r="G1160" s="39"/>
      <c r="H1160" s="39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4:18" ht="12">
      <c r="D1161" s="39"/>
      <c r="E1161" s="39"/>
      <c r="F1161" s="39"/>
      <c r="G1161" s="39"/>
      <c r="H1161" s="39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4:18" ht="12">
      <c r="D1162" s="39"/>
      <c r="E1162" s="39"/>
      <c r="F1162" s="39"/>
      <c r="G1162" s="39"/>
      <c r="H1162" s="39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4:18" ht="12">
      <c r="D1163" s="39"/>
      <c r="E1163" s="39"/>
      <c r="F1163" s="39"/>
      <c r="G1163" s="39"/>
      <c r="H1163" s="39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4:18" ht="12">
      <c r="D1164" s="39"/>
      <c r="E1164" s="39"/>
      <c r="F1164" s="39"/>
      <c r="G1164" s="39"/>
      <c r="H1164" s="39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4:18" ht="12">
      <c r="D1165" s="39"/>
      <c r="E1165" s="39"/>
      <c r="F1165" s="39"/>
      <c r="G1165" s="39"/>
      <c r="H1165" s="39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4:18" ht="12">
      <c r="D1166" s="39"/>
      <c r="E1166" s="39"/>
      <c r="F1166" s="39"/>
      <c r="G1166" s="39"/>
      <c r="H1166" s="39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4:18" ht="12">
      <c r="D1167" s="39"/>
      <c r="E1167" s="39"/>
      <c r="F1167" s="39"/>
      <c r="G1167" s="39"/>
      <c r="H1167" s="39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4:18" ht="12">
      <c r="D1168" s="39"/>
      <c r="E1168" s="39"/>
      <c r="F1168" s="39"/>
      <c r="G1168" s="39"/>
      <c r="H1168" s="39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4:18" ht="12">
      <c r="D1169" s="39"/>
      <c r="E1169" s="39"/>
      <c r="F1169" s="39"/>
      <c r="G1169" s="39"/>
      <c r="H1169" s="39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4:18" ht="12">
      <c r="D1170" s="39"/>
      <c r="E1170" s="39"/>
      <c r="F1170" s="39"/>
      <c r="G1170" s="39"/>
      <c r="H1170" s="39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4:18" ht="12">
      <c r="D1171" s="39"/>
      <c r="E1171" s="39"/>
      <c r="F1171" s="39"/>
      <c r="G1171" s="39"/>
      <c r="H1171" s="39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4:18" ht="12">
      <c r="D1172" s="39"/>
      <c r="E1172" s="39"/>
      <c r="F1172" s="39"/>
      <c r="G1172" s="39"/>
      <c r="H1172" s="39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4:18" ht="12">
      <c r="D1173" s="39"/>
      <c r="E1173" s="39"/>
      <c r="F1173" s="39"/>
      <c r="G1173" s="39"/>
      <c r="H1173" s="39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4:18" ht="12">
      <c r="D1174" s="39"/>
      <c r="E1174" s="39"/>
      <c r="F1174" s="39"/>
      <c r="G1174" s="39"/>
      <c r="H1174" s="39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4:18" ht="12">
      <c r="D1175" s="39"/>
      <c r="E1175" s="39"/>
      <c r="F1175" s="39"/>
      <c r="G1175" s="39"/>
      <c r="H1175" s="39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4:18" ht="12">
      <c r="D1176" s="39"/>
      <c r="E1176" s="39"/>
      <c r="F1176" s="39"/>
      <c r="G1176" s="39"/>
      <c r="H1176" s="39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4:18" ht="12">
      <c r="D1177" s="39"/>
      <c r="E1177" s="39"/>
      <c r="F1177" s="39"/>
      <c r="G1177" s="39"/>
      <c r="H1177" s="39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4:18" ht="12">
      <c r="D1178" s="39"/>
      <c r="E1178" s="39"/>
      <c r="F1178" s="39"/>
      <c r="G1178" s="39"/>
      <c r="H1178" s="39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4:18" ht="12">
      <c r="D1179" s="39"/>
      <c r="E1179" s="39"/>
      <c r="F1179" s="39"/>
      <c r="G1179" s="39"/>
      <c r="H1179" s="39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4:18" ht="12">
      <c r="D1180" s="39"/>
      <c r="E1180" s="39"/>
      <c r="F1180" s="39"/>
      <c r="G1180" s="39"/>
      <c r="H1180" s="39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4:18" ht="12">
      <c r="D1181" s="39"/>
      <c r="E1181" s="39"/>
      <c r="F1181" s="39"/>
      <c r="G1181" s="39"/>
      <c r="H1181" s="39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4:18" ht="12">
      <c r="D1182" s="39"/>
      <c r="E1182" s="39"/>
      <c r="F1182" s="39"/>
      <c r="G1182" s="39"/>
      <c r="H1182" s="39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4:18" ht="12">
      <c r="D1183" s="39"/>
      <c r="E1183" s="39"/>
      <c r="F1183" s="39"/>
      <c r="G1183" s="39"/>
      <c r="H1183" s="39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4:18" ht="12">
      <c r="D1184" s="39"/>
      <c r="E1184" s="39"/>
      <c r="F1184" s="39"/>
      <c r="G1184" s="39"/>
      <c r="H1184" s="39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4:18" ht="12">
      <c r="D1185" s="39"/>
      <c r="E1185" s="39"/>
      <c r="F1185" s="39"/>
      <c r="G1185" s="39"/>
      <c r="H1185" s="39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4:18" ht="12">
      <c r="D1186" s="39"/>
      <c r="E1186" s="39"/>
      <c r="F1186" s="39"/>
      <c r="G1186" s="39"/>
      <c r="H1186" s="39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4:18" ht="12">
      <c r="D1187" s="39"/>
      <c r="E1187" s="39"/>
      <c r="F1187" s="39"/>
      <c r="G1187" s="39"/>
      <c r="H1187" s="39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4:18" ht="12">
      <c r="D1188" s="39"/>
      <c r="E1188" s="39"/>
      <c r="F1188" s="39"/>
      <c r="G1188" s="39"/>
      <c r="H1188" s="39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4:18" ht="12">
      <c r="D1189" s="39"/>
      <c r="E1189" s="39"/>
      <c r="F1189" s="39"/>
      <c r="G1189" s="39"/>
      <c r="H1189" s="39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4:18" ht="12">
      <c r="D1190" s="39"/>
      <c r="E1190" s="39"/>
      <c r="F1190" s="39"/>
      <c r="G1190" s="39"/>
      <c r="H1190" s="39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4:18" ht="12">
      <c r="D1191" s="39"/>
      <c r="E1191" s="39"/>
      <c r="F1191" s="39"/>
      <c r="G1191" s="39"/>
      <c r="H1191" s="39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4:18" ht="12">
      <c r="D1192" s="39"/>
      <c r="E1192" s="39"/>
      <c r="F1192" s="39"/>
      <c r="G1192" s="39"/>
      <c r="H1192" s="39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4:18" ht="12">
      <c r="D1193" s="39"/>
      <c r="E1193" s="39"/>
      <c r="F1193" s="39"/>
      <c r="G1193" s="39"/>
      <c r="H1193" s="39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4:18" ht="12">
      <c r="D1194" s="39"/>
      <c r="E1194" s="39"/>
      <c r="F1194" s="39"/>
      <c r="G1194" s="39"/>
      <c r="H1194" s="39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4:18" ht="12">
      <c r="D1195" s="39"/>
      <c r="E1195" s="39"/>
      <c r="F1195" s="39"/>
      <c r="G1195" s="39"/>
      <c r="H1195" s="39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4:18" ht="12">
      <c r="D1196" s="39"/>
      <c r="E1196" s="39"/>
      <c r="F1196" s="39"/>
      <c r="G1196" s="39"/>
      <c r="H1196" s="39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4:18" ht="12">
      <c r="D1197" s="39"/>
      <c r="E1197" s="39"/>
      <c r="F1197" s="39"/>
      <c r="G1197" s="39"/>
      <c r="H1197" s="39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4:18" ht="12">
      <c r="D1198" s="39"/>
      <c r="E1198" s="39"/>
      <c r="F1198" s="39"/>
      <c r="G1198" s="39"/>
      <c r="H1198" s="39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4:18" ht="12">
      <c r="D1199" s="39"/>
      <c r="E1199" s="39"/>
      <c r="F1199" s="39"/>
      <c r="G1199" s="39"/>
      <c r="H1199" s="39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4:18" ht="12">
      <c r="D1200" s="39"/>
      <c r="E1200" s="39"/>
      <c r="F1200" s="39"/>
      <c r="G1200" s="39"/>
      <c r="H1200" s="39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4:18" ht="12">
      <c r="D1201" s="39"/>
      <c r="E1201" s="39"/>
      <c r="F1201" s="39"/>
      <c r="G1201" s="39"/>
      <c r="H1201" s="39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4:18" ht="12">
      <c r="D1202" s="39"/>
      <c r="E1202" s="39"/>
      <c r="F1202" s="39"/>
      <c r="G1202" s="39"/>
      <c r="H1202" s="39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4:18" ht="12">
      <c r="D1203" s="39"/>
      <c r="E1203" s="39"/>
      <c r="F1203" s="39"/>
      <c r="G1203" s="39"/>
      <c r="H1203" s="39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4:18" ht="12">
      <c r="D1204" s="39"/>
      <c r="E1204" s="39"/>
      <c r="F1204" s="39"/>
      <c r="G1204" s="39"/>
      <c r="H1204" s="39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4:18" ht="12">
      <c r="D1205" s="39"/>
      <c r="E1205" s="39"/>
      <c r="F1205" s="39"/>
      <c r="G1205" s="39"/>
      <c r="H1205" s="39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4:18" ht="12">
      <c r="D1206" s="39"/>
      <c r="E1206" s="39"/>
      <c r="F1206" s="39"/>
      <c r="G1206" s="39"/>
      <c r="H1206" s="39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4:18" ht="12">
      <c r="D1207" s="39"/>
      <c r="E1207" s="39"/>
      <c r="F1207" s="39"/>
      <c r="G1207" s="39"/>
      <c r="H1207" s="39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4:18" ht="12">
      <c r="D1208" s="39"/>
      <c r="E1208" s="39"/>
      <c r="F1208" s="39"/>
      <c r="G1208" s="39"/>
      <c r="H1208" s="39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4:18" ht="12">
      <c r="D1209" s="39"/>
      <c r="E1209" s="39"/>
      <c r="F1209" s="39"/>
      <c r="G1209" s="39"/>
      <c r="H1209" s="39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4:18" ht="12">
      <c r="D1210" s="39"/>
      <c r="E1210" s="39"/>
      <c r="F1210" s="39"/>
      <c r="G1210" s="39"/>
      <c r="H1210" s="39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4:18" ht="12">
      <c r="D1211" s="39"/>
      <c r="E1211" s="39"/>
      <c r="F1211" s="39"/>
      <c r="G1211" s="39"/>
      <c r="H1211" s="39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4:18" ht="12">
      <c r="D1212" s="39"/>
      <c r="E1212" s="39"/>
      <c r="F1212" s="39"/>
      <c r="G1212" s="39"/>
      <c r="H1212" s="39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4:18" ht="12">
      <c r="D1213" s="39"/>
      <c r="E1213" s="39"/>
      <c r="F1213" s="39"/>
      <c r="G1213" s="39"/>
      <c r="H1213" s="39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4:18" ht="12">
      <c r="D1214" s="39"/>
      <c r="E1214" s="39"/>
      <c r="F1214" s="39"/>
      <c r="G1214" s="39"/>
      <c r="H1214" s="39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4:18" ht="12">
      <c r="D1215" s="39"/>
      <c r="E1215" s="39"/>
      <c r="F1215" s="39"/>
      <c r="G1215" s="39"/>
      <c r="H1215" s="39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4:18" ht="12">
      <c r="D1216" s="39"/>
      <c r="E1216" s="39"/>
      <c r="F1216" s="39"/>
      <c r="G1216" s="39"/>
      <c r="H1216" s="39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4:18" ht="12">
      <c r="D1217" s="39"/>
      <c r="E1217" s="39"/>
      <c r="F1217" s="39"/>
      <c r="G1217" s="39"/>
      <c r="H1217" s="39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4:18" ht="12">
      <c r="D1218" s="39"/>
      <c r="E1218" s="39"/>
      <c r="F1218" s="39"/>
      <c r="G1218" s="39"/>
      <c r="H1218" s="39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4:18" ht="12">
      <c r="D1219" s="39"/>
      <c r="E1219" s="39"/>
      <c r="F1219" s="39"/>
      <c r="G1219" s="39"/>
      <c r="H1219" s="39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4:18" ht="12">
      <c r="D1220" s="39"/>
      <c r="E1220" s="39"/>
      <c r="F1220" s="39"/>
      <c r="G1220" s="39"/>
      <c r="H1220" s="39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4:18" ht="12">
      <c r="D1221" s="39"/>
      <c r="E1221" s="39"/>
      <c r="F1221" s="39"/>
      <c r="G1221" s="39"/>
      <c r="H1221" s="39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4:18" ht="12">
      <c r="D1222" s="39"/>
      <c r="E1222" s="39"/>
      <c r="F1222" s="39"/>
      <c r="G1222" s="39"/>
      <c r="H1222" s="39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4:18" ht="12">
      <c r="D1223" s="39"/>
      <c r="E1223" s="39"/>
      <c r="F1223" s="39"/>
      <c r="G1223" s="39"/>
      <c r="H1223" s="39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4:18" ht="12">
      <c r="D1224" s="39"/>
      <c r="E1224" s="39"/>
      <c r="F1224" s="39"/>
      <c r="G1224" s="39"/>
      <c r="H1224" s="39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4:18" ht="12">
      <c r="D1225" s="39"/>
      <c r="E1225" s="39"/>
      <c r="F1225" s="39"/>
      <c r="G1225" s="39"/>
      <c r="H1225" s="39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4:18" ht="12">
      <c r="D1226" s="39"/>
      <c r="E1226" s="39"/>
      <c r="F1226" s="39"/>
      <c r="G1226" s="39"/>
      <c r="H1226" s="39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4:18" ht="12">
      <c r="D1227" s="39"/>
      <c r="E1227" s="39"/>
      <c r="F1227" s="39"/>
      <c r="G1227" s="39"/>
      <c r="H1227" s="39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4:18" ht="12">
      <c r="D1228" s="39"/>
      <c r="E1228" s="39"/>
      <c r="F1228" s="39"/>
      <c r="G1228" s="39"/>
      <c r="H1228" s="39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4:18" ht="12">
      <c r="D1229" s="39"/>
      <c r="E1229" s="39"/>
      <c r="F1229" s="39"/>
      <c r="G1229" s="39"/>
      <c r="H1229" s="39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4:18" ht="12">
      <c r="D1230" s="39"/>
      <c r="E1230" s="39"/>
      <c r="F1230" s="39"/>
      <c r="G1230" s="39"/>
      <c r="H1230" s="39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4:18" ht="12">
      <c r="D1231" s="39"/>
      <c r="E1231" s="39"/>
      <c r="F1231" s="39"/>
      <c r="G1231" s="39"/>
      <c r="H1231" s="39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4:18" ht="12">
      <c r="D1232" s="39"/>
      <c r="E1232" s="39"/>
      <c r="F1232" s="39"/>
      <c r="G1232" s="39"/>
      <c r="H1232" s="39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4:18" ht="12">
      <c r="D1233" s="39"/>
      <c r="E1233" s="39"/>
      <c r="F1233" s="39"/>
      <c r="G1233" s="39"/>
      <c r="H1233" s="39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4:18" ht="12">
      <c r="D1234" s="39"/>
      <c r="E1234" s="39"/>
      <c r="F1234" s="39"/>
      <c r="G1234" s="39"/>
      <c r="H1234" s="39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4:18" ht="12">
      <c r="D1235" s="39"/>
      <c r="E1235" s="39"/>
      <c r="F1235" s="39"/>
      <c r="G1235" s="39"/>
      <c r="H1235" s="39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4:18" ht="12">
      <c r="D1236" s="39"/>
      <c r="E1236" s="39"/>
      <c r="F1236" s="39"/>
      <c r="G1236" s="39"/>
      <c r="H1236" s="39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4:18" ht="12">
      <c r="D1237" s="39"/>
      <c r="E1237" s="39"/>
      <c r="F1237" s="39"/>
      <c r="G1237" s="39"/>
      <c r="H1237" s="39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4:18" ht="12">
      <c r="D1238" s="39"/>
      <c r="E1238" s="39"/>
      <c r="F1238" s="39"/>
      <c r="G1238" s="39"/>
      <c r="H1238" s="39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4:18" ht="12">
      <c r="D1239" s="39"/>
      <c r="E1239" s="39"/>
      <c r="F1239" s="39"/>
      <c r="G1239" s="39"/>
      <c r="H1239" s="39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4:18" ht="12">
      <c r="D1240" s="39"/>
      <c r="E1240" s="39"/>
      <c r="F1240" s="39"/>
      <c r="G1240" s="39"/>
      <c r="H1240" s="39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4:18" ht="12">
      <c r="D1241" s="39"/>
      <c r="E1241" s="39"/>
      <c r="F1241" s="39"/>
      <c r="G1241" s="39"/>
      <c r="H1241" s="39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4:18" ht="12">
      <c r="D1242" s="39"/>
      <c r="E1242" s="39"/>
      <c r="F1242" s="39"/>
      <c r="G1242" s="39"/>
      <c r="H1242" s="39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4:18" ht="12">
      <c r="D1243" s="39"/>
      <c r="E1243" s="39"/>
      <c r="F1243" s="39"/>
      <c r="G1243" s="39"/>
      <c r="H1243" s="39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4:18" ht="12">
      <c r="D1244" s="39"/>
      <c r="E1244" s="39"/>
      <c r="F1244" s="39"/>
      <c r="G1244" s="39"/>
      <c r="H1244" s="39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4:18" ht="12">
      <c r="D1245" s="39"/>
      <c r="E1245" s="39"/>
      <c r="F1245" s="39"/>
      <c r="G1245" s="39"/>
      <c r="H1245" s="39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4:18" ht="12">
      <c r="D1246" s="39"/>
      <c r="E1246" s="39"/>
      <c r="F1246" s="39"/>
      <c r="G1246" s="39"/>
      <c r="H1246" s="39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4:18" ht="12">
      <c r="D1247" s="39"/>
      <c r="E1247" s="39"/>
      <c r="F1247" s="39"/>
      <c r="G1247" s="39"/>
      <c r="H1247" s="39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4:18" ht="12">
      <c r="D1248" s="39"/>
      <c r="E1248" s="39"/>
      <c r="F1248" s="39"/>
      <c r="G1248" s="39"/>
      <c r="H1248" s="39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4:18" ht="12">
      <c r="D1249" s="39"/>
      <c r="E1249" s="39"/>
      <c r="F1249" s="39"/>
      <c r="G1249" s="39"/>
      <c r="H1249" s="39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4:18" ht="12">
      <c r="D1250" s="39"/>
      <c r="E1250" s="39"/>
      <c r="F1250" s="39"/>
      <c r="G1250" s="39"/>
      <c r="H1250" s="39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4:18" ht="12">
      <c r="D1251" s="39"/>
      <c r="E1251" s="39"/>
      <c r="F1251" s="39"/>
      <c r="G1251" s="39"/>
      <c r="H1251" s="39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4:18" ht="12">
      <c r="D1252" s="39"/>
      <c r="E1252" s="39"/>
      <c r="F1252" s="39"/>
      <c r="G1252" s="39"/>
      <c r="H1252" s="39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4:18" ht="12">
      <c r="D1253" s="39"/>
      <c r="E1253" s="39"/>
      <c r="F1253" s="39"/>
      <c r="G1253" s="39"/>
      <c r="H1253" s="39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4:18" ht="12">
      <c r="D1254" s="39"/>
      <c r="E1254" s="39"/>
      <c r="F1254" s="39"/>
      <c r="G1254" s="39"/>
      <c r="H1254" s="39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4:18" ht="12">
      <c r="D1255" s="39"/>
      <c r="E1255" s="39"/>
      <c r="F1255" s="39"/>
      <c r="G1255" s="39"/>
      <c r="H1255" s="39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4:18" ht="12">
      <c r="D1256" s="39"/>
      <c r="E1256" s="39"/>
      <c r="F1256" s="39"/>
      <c r="G1256" s="39"/>
      <c r="H1256" s="39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4:18" ht="12">
      <c r="D1257" s="39"/>
      <c r="E1257" s="39"/>
      <c r="F1257" s="39"/>
      <c r="G1257" s="39"/>
      <c r="H1257" s="39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4:18" ht="12">
      <c r="D1258" s="39"/>
      <c r="E1258" s="39"/>
      <c r="F1258" s="39"/>
      <c r="G1258" s="39"/>
      <c r="H1258" s="39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4:18" ht="12">
      <c r="D1259" s="39"/>
      <c r="E1259" s="39"/>
      <c r="F1259" s="39"/>
      <c r="G1259" s="39"/>
      <c r="H1259" s="39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4:18" ht="12">
      <c r="D1260" s="39"/>
      <c r="E1260" s="39"/>
      <c r="F1260" s="39"/>
      <c r="G1260" s="39"/>
      <c r="H1260" s="39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4:18" ht="12">
      <c r="D1261" s="39"/>
      <c r="E1261" s="39"/>
      <c r="F1261" s="39"/>
      <c r="G1261" s="39"/>
      <c r="H1261" s="39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4:18" ht="12">
      <c r="D1262" s="39"/>
      <c r="E1262" s="39"/>
      <c r="F1262" s="39"/>
      <c r="G1262" s="39"/>
      <c r="H1262" s="39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4:18" ht="12">
      <c r="D1263" s="39"/>
      <c r="E1263" s="39"/>
      <c r="F1263" s="39"/>
      <c r="G1263" s="39"/>
      <c r="H1263" s="39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4:18" ht="12">
      <c r="D1264" s="39"/>
      <c r="E1264" s="39"/>
      <c r="F1264" s="39"/>
      <c r="G1264" s="39"/>
      <c r="H1264" s="39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4:18" ht="12">
      <c r="D1265" s="39"/>
      <c r="E1265" s="39"/>
      <c r="F1265" s="39"/>
      <c r="G1265" s="39"/>
      <c r="H1265" s="39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4:18" ht="12">
      <c r="D1266" s="39"/>
      <c r="E1266" s="39"/>
      <c r="F1266" s="39"/>
      <c r="G1266" s="39"/>
      <c r="H1266" s="39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4:18" ht="12">
      <c r="D1267" s="39"/>
      <c r="E1267" s="39"/>
      <c r="F1267" s="39"/>
      <c r="G1267" s="39"/>
      <c r="H1267" s="39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4:18" ht="12">
      <c r="D1268" s="39"/>
      <c r="E1268" s="39"/>
      <c r="F1268" s="39"/>
      <c r="G1268" s="39"/>
      <c r="H1268" s="39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4:18" ht="12">
      <c r="D1269" s="39"/>
      <c r="E1269" s="39"/>
      <c r="F1269" s="39"/>
      <c r="G1269" s="39"/>
      <c r="H1269" s="39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4:18" ht="12">
      <c r="D1270" s="39"/>
      <c r="E1270" s="39"/>
      <c r="F1270" s="39"/>
      <c r="G1270" s="39"/>
      <c r="H1270" s="39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4:18" ht="12">
      <c r="D1271" s="39"/>
      <c r="E1271" s="39"/>
      <c r="F1271" s="39"/>
      <c r="G1271" s="39"/>
      <c r="H1271" s="39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4:18" ht="12">
      <c r="D1272" s="39"/>
      <c r="E1272" s="39"/>
      <c r="F1272" s="39"/>
      <c r="G1272" s="39"/>
      <c r="H1272" s="39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4:18" ht="12">
      <c r="D1273" s="39"/>
      <c r="E1273" s="39"/>
      <c r="F1273" s="39"/>
      <c r="G1273" s="39"/>
      <c r="H1273" s="39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4:18" ht="12">
      <c r="D1274" s="39"/>
      <c r="E1274" s="39"/>
      <c r="F1274" s="39"/>
      <c r="G1274" s="39"/>
      <c r="H1274" s="39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4:18" ht="12">
      <c r="D1275" s="39"/>
      <c r="E1275" s="39"/>
      <c r="F1275" s="39"/>
      <c r="G1275" s="39"/>
      <c r="H1275" s="39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4:18" ht="12">
      <c r="D1276" s="39"/>
      <c r="E1276" s="39"/>
      <c r="F1276" s="39"/>
      <c r="G1276" s="39"/>
      <c r="H1276" s="39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4:18" ht="12">
      <c r="D1277" s="39"/>
      <c r="E1277" s="39"/>
      <c r="F1277" s="39"/>
      <c r="G1277" s="39"/>
      <c r="H1277" s="39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4:18" ht="12">
      <c r="D1278" s="39"/>
      <c r="E1278" s="39"/>
      <c r="F1278" s="39"/>
      <c r="G1278" s="39"/>
      <c r="H1278" s="39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4:18" ht="12">
      <c r="D1279" s="39"/>
      <c r="E1279" s="39"/>
      <c r="F1279" s="39"/>
      <c r="G1279" s="39"/>
      <c r="H1279" s="39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4:18" ht="12">
      <c r="D1280" s="39"/>
      <c r="E1280" s="39"/>
      <c r="F1280" s="39"/>
      <c r="G1280" s="39"/>
      <c r="H1280" s="39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4:18" ht="12">
      <c r="D1281" s="39"/>
      <c r="E1281" s="39"/>
      <c r="F1281" s="39"/>
      <c r="G1281" s="39"/>
      <c r="H1281" s="39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4:18" ht="12">
      <c r="D1282" s="39"/>
      <c r="E1282" s="39"/>
      <c r="F1282" s="39"/>
      <c r="G1282" s="39"/>
      <c r="H1282" s="39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4:18" ht="12">
      <c r="D1283" s="39"/>
      <c r="E1283" s="39"/>
      <c r="F1283" s="39"/>
      <c r="G1283" s="39"/>
      <c r="H1283" s="39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4:18" ht="12">
      <c r="D1284" s="39"/>
      <c r="E1284" s="39"/>
      <c r="F1284" s="39"/>
      <c r="G1284" s="39"/>
      <c r="H1284" s="39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4:18" ht="12">
      <c r="D1285" s="39"/>
      <c r="E1285" s="39"/>
      <c r="F1285" s="39"/>
      <c r="G1285" s="39"/>
      <c r="H1285" s="39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4:18" ht="12">
      <c r="D1286" s="39"/>
      <c r="E1286" s="39"/>
      <c r="F1286" s="39"/>
      <c r="G1286" s="39"/>
      <c r="H1286" s="39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4:18" ht="12">
      <c r="D1287" s="39"/>
      <c r="E1287" s="39"/>
      <c r="F1287" s="39"/>
      <c r="G1287" s="39"/>
      <c r="H1287" s="39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4:18" ht="12">
      <c r="D1288" s="39"/>
      <c r="E1288" s="39"/>
      <c r="F1288" s="39"/>
      <c r="G1288" s="39"/>
      <c r="H1288" s="39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4:18" ht="12">
      <c r="D1289" s="39"/>
      <c r="E1289" s="39"/>
      <c r="F1289" s="39"/>
      <c r="G1289" s="39"/>
      <c r="H1289" s="39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4:18" ht="12">
      <c r="D1290" s="39"/>
      <c r="E1290" s="39"/>
      <c r="F1290" s="39"/>
      <c r="G1290" s="39"/>
      <c r="H1290" s="39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4:18" ht="12">
      <c r="D1291" s="39"/>
      <c r="E1291" s="39"/>
      <c r="F1291" s="39"/>
      <c r="G1291" s="39"/>
      <c r="H1291" s="39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4:18" ht="12">
      <c r="D1292" s="39"/>
      <c r="E1292" s="39"/>
      <c r="F1292" s="39"/>
      <c r="G1292" s="39"/>
      <c r="H1292" s="39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4:18" ht="12">
      <c r="D1293" s="39"/>
      <c r="E1293" s="39"/>
      <c r="F1293" s="39"/>
      <c r="G1293" s="39"/>
      <c r="H1293" s="39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4:18" ht="12">
      <c r="D1294" s="39"/>
      <c r="E1294" s="39"/>
      <c r="F1294" s="39"/>
      <c r="G1294" s="39"/>
      <c r="H1294" s="39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4:18" ht="12">
      <c r="D1295" s="39"/>
      <c r="E1295" s="39"/>
      <c r="F1295" s="39"/>
      <c r="G1295" s="39"/>
      <c r="H1295" s="39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4:18" ht="12">
      <c r="D1296" s="39"/>
      <c r="E1296" s="39"/>
      <c r="F1296" s="39"/>
      <c r="G1296" s="39"/>
      <c r="H1296" s="39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4:18" ht="12">
      <c r="D1297" s="39"/>
      <c r="E1297" s="39"/>
      <c r="F1297" s="39"/>
      <c r="G1297" s="39"/>
      <c r="H1297" s="39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4:18" ht="12">
      <c r="D1298" s="39"/>
      <c r="E1298" s="39"/>
      <c r="F1298" s="39"/>
      <c r="G1298" s="39"/>
      <c r="H1298" s="39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4:18" ht="12">
      <c r="D1299" s="39"/>
      <c r="E1299" s="39"/>
      <c r="F1299" s="39"/>
      <c r="G1299" s="39"/>
      <c r="H1299" s="39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4:18" ht="12">
      <c r="D1300" s="39"/>
      <c r="E1300" s="39"/>
      <c r="F1300" s="39"/>
      <c r="G1300" s="39"/>
      <c r="H1300" s="39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4:18" ht="12">
      <c r="D1301" s="39"/>
      <c r="E1301" s="39"/>
      <c r="F1301" s="39"/>
      <c r="G1301" s="39"/>
      <c r="H1301" s="39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4:18" ht="12">
      <c r="D1302" s="39"/>
      <c r="E1302" s="39"/>
      <c r="F1302" s="39"/>
      <c r="G1302" s="39"/>
      <c r="H1302" s="39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4:18" ht="12">
      <c r="D1303" s="39"/>
      <c r="E1303" s="39"/>
      <c r="F1303" s="39"/>
      <c r="G1303" s="39"/>
      <c r="H1303" s="39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4:18" ht="12">
      <c r="D1304" s="39"/>
      <c r="E1304" s="39"/>
      <c r="F1304" s="39"/>
      <c r="G1304" s="39"/>
      <c r="H1304" s="39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4:18" ht="12">
      <c r="D1305" s="39"/>
      <c r="E1305" s="39"/>
      <c r="F1305" s="39"/>
      <c r="G1305" s="39"/>
      <c r="H1305" s="39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4:18" ht="12">
      <c r="D1306" s="39"/>
      <c r="E1306" s="39"/>
      <c r="F1306" s="39"/>
      <c r="G1306" s="39"/>
      <c r="H1306" s="39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4:18" ht="12">
      <c r="D1307" s="39"/>
      <c r="E1307" s="39"/>
      <c r="F1307" s="39"/>
      <c r="G1307" s="39"/>
      <c r="H1307" s="39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4:18" ht="12">
      <c r="D1308" s="39"/>
      <c r="E1308" s="39"/>
      <c r="F1308" s="39"/>
      <c r="G1308" s="39"/>
      <c r="H1308" s="39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4:18" ht="12">
      <c r="D1309" s="39"/>
      <c r="E1309" s="39"/>
      <c r="F1309" s="39"/>
      <c r="G1309" s="39"/>
      <c r="H1309" s="39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4:18" ht="12">
      <c r="D1310" s="39"/>
      <c r="E1310" s="39"/>
      <c r="F1310" s="39"/>
      <c r="G1310" s="39"/>
      <c r="H1310" s="39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4:18" ht="12">
      <c r="D1311" s="39"/>
      <c r="E1311" s="39"/>
      <c r="F1311" s="39"/>
      <c r="G1311" s="39"/>
      <c r="H1311" s="39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4:18" ht="12">
      <c r="D1312" s="39"/>
      <c r="E1312" s="39"/>
      <c r="F1312" s="39"/>
      <c r="G1312" s="39"/>
      <c r="H1312" s="39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4:18" ht="12">
      <c r="D1313" s="39"/>
      <c r="E1313" s="39"/>
      <c r="F1313" s="39"/>
      <c r="G1313" s="39"/>
      <c r="H1313" s="39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4:18" ht="12">
      <c r="D1314" s="39"/>
      <c r="E1314" s="39"/>
      <c r="F1314" s="39"/>
      <c r="G1314" s="39"/>
      <c r="H1314" s="39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4:18" ht="12">
      <c r="D1315" s="39"/>
      <c r="E1315" s="39"/>
      <c r="F1315" s="39"/>
      <c r="G1315" s="39"/>
      <c r="H1315" s="39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4:18" ht="12">
      <c r="D1316" s="39"/>
      <c r="E1316" s="39"/>
      <c r="F1316" s="39"/>
      <c r="G1316" s="39"/>
      <c r="H1316" s="39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4:18" ht="12">
      <c r="D1317" s="39"/>
      <c r="E1317" s="39"/>
      <c r="F1317" s="39"/>
      <c r="G1317" s="39"/>
      <c r="H1317" s="39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4:18" ht="12">
      <c r="D1318" s="39"/>
      <c r="E1318" s="39"/>
      <c r="F1318" s="39"/>
      <c r="G1318" s="39"/>
      <c r="H1318" s="39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4:18" ht="12">
      <c r="D1319" s="39"/>
      <c r="E1319" s="39"/>
      <c r="F1319" s="39"/>
      <c r="G1319" s="39"/>
      <c r="H1319" s="39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4:18" ht="12">
      <c r="D1320" s="39"/>
      <c r="E1320" s="39"/>
      <c r="F1320" s="39"/>
      <c r="G1320" s="39"/>
      <c r="H1320" s="39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4:18" ht="12">
      <c r="D1321" s="39"/>
      <c r="E1321" s="39"/>
      <c r="F1321" s="39"/>
      <c r="G1321" s="39"/>
      <c r="H1321" s="39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4:18" ht="12">
      <c r="D1322" s="39"/>
      <c r="E1322" s="39"/>
      <c r="F1322" s="39"/>
      <c r="G1322" s="39"/>
      <c r="H1322" s="39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4:18" ht="12">
      <c r="D1323" s="39"/>
      <c r="E1323" s="39"/>
      <c r="F1323" s="39"/>
      <c r="G1323" s="39"/>
      <c r="H1323" s="39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4:18" ht="12">
      <c r="D1324" s="39"/>
      <c r="E1324" s="39"/>
      <c r="F1324" s="39"/>
      <c r="G1324" s="39"/>
      <c r="H1324" s="39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4:18" ht="12">
      <c r="D1325" s="39"/>
      <c r="E1325" s="39"/>
      <c r="F1325" s="39"/>
      <c r="G1325" s="39"/>
      <c r="H1325" s="39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4:18" ht="12">
      <c r="D1326" s="39"/>
      <c r="E1326" s="39"/>
      <c r="F1326" s="39"/>
      <c r="G1326" s="39"/>
      <c r="H1326" s="39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4:18" ht="12">
      <c r="D1327" s="39"/>
      <c r="E1327" s="39"/>
      <c r="F1327" s="39"/>
      <c r="G1327" s="39"/>
      <c r="H1327" s="39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4:18" ht="12">
      <c r="D1328" s="39"/>
      <c r="E1328" s="39"/>
      <c r="F1328" s="39"/>
      <c r="G1328" s="39"/>
      <c r="H1328" s="39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4:18" ht="12">
      <c r="D1329" s="39"/>
      <c r="E1329" s="39"/>
      <c r="F1329" s="39"/>
      <c r="G1329" s="39"/>
      <c r="H1329" s="39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4:18" ht="12">
      <c r="D1330" s="39"/>
      <c r="E1330" s="39"/>
      <c r="F1330" s="39"/>
      <c r="G1330" s="39"/>
      <c r="H1330" s="39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4:18" ht="12">
      <c r="D1331" s="39"/>
      <c r="E1331" s="39"/>
      <c r="F1331" s="39"/>
      <c r="G1331" s="39"/>
      <c r="H1331" s="39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4:18" ht="12">
      <c r="D1332" s="39"/>
      <c r="E1332" s="39"/>
      <c r="F1332" s="39"/>
      <c r="G1332" s="39"/>
      <c r="H1332" s="39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4:18" ht="12">
      <c r="D1333" s="39"/>
      <c r="E1333" s="39"/>
      <c r="F1333" s="39"/>
      <c r="G1333" s="39"/>
      <c r="H1333" s="39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4:18" ht="12">
      <c r="D1334" s="39"/>
      <c r="E1334" s="39"/>
      <c r="F1334" s="39"/>
      <c r="G1334" s="39"/>
      <c r="H1334" s="39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4:18" ht="12">
      <c r="D1335" s="39"/>
      <c r="E1335" s="39"/>
      <c r="F1335" s="39"/>
      <c r="G1335" s="39"/>
      <c r="H1335" s="39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4:18" ht="12">
      <c r="D1336" s="39"/>
      <c r="E1336" s="39"/>
      <c r="F1336" s="39"/>
      <c r="G1336" s="39"/>
      <c r="H1336" s="39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4:18" ht="12">
      <c r="D1337" s="39"/>
      <c r="E1337" s="39"/>
      <c r="F1337" s="39"/>
      <c r="G1337" s="39"/>
      <c r="H1337" s="39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4:18" ht="12">
      <c r="D1338" s="39"/>
      <c r="E1338" s="39"/>
      <c r="F1338" s="39"/>
      <c r="G1338" s="39"/>
      <c r="H1338" s="39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4:18" ht="12">
      <c r="D1339" s="39"/>
      <c r="E1339" s="39"/>
      <c r="F1339" s="39"/>
      <c r="G1339" s="39"/>
      <c r="H1339" s="39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4:18" ht="12">
      <c r="D1340" s="39"/>
      <c r="E1340" s="39"/>
      <c r="F1340" s="39"/>
      <c r="G1340" s="39"/>
      <c r="H1340" s="39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4:18" ht="12">
      <c r="D1341" s="39"/>
      <c r="E1341" s="39"/>
      <c r="F1341" s="39"/>
      <c r="G1341" s="39"/>
      <c r="H1341" s="39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4:18" ht="12">
      <c r="D1342" s="39"/>
      <c r="E1342" s="39"/>
      <c r="F1342" s="39"/>
      <c r="G1342" s="39"/>
      <c r="H1342" s="39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4:18" ht="12">
      <c r="D1343" s="39"/>
      <c r="E1343" s="39"/>
      <c r="F1343" s="39"/>
      <c r="G1343" s="39"/>
      <c r="H1343" s="39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4:18" ht="12">
      <c r="D1344" s="39"/>
      <c r="E1344" s="39"/>
      <c r="F1344" s="39"/>
      <c r="G1344" s="39"/>
      <c r="H1344" s="39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4:18" ht="12">
      <c r="D1345" s="39"/>
      <c r="E1345" s="39"/>
      <c r="F1345" s="39"/>
      <c r="G1345" s="39"/>
      <c r="H1345" s="39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4:18" ht="12">
      <c r="D1346" s="39"/>
      <c r="E1346" s="39"/>
      <c r="F1346" s="39"/>
      <c r="G1346" s="39"/>
      <c r="H1346" s="39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4:18" ht="12">
      <c r="D1347" s="39"/>
      <c r="E1347" s="39"/>
      <c r="F1347" s="39"/>
      <c r="G1347" s="39"/>
      <c r="H1347" s="39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4:18" ht="12">
      <c r="D1348" s="39"/>
      <c r="E1348" s="39"/>
      <c r="F1348" s="39"/>
      <c r="G1348" s="39"/>
      <c r="H1348" s="39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4:18" ht="12">
      <c r="D1349" s="39"/>
      <c r="E1349" s="39"/>
      <c r="F1349" s="39"/>
      <c r="G1349" s="39"/>
      <c r="H1349" s="39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4:18" ht="12">
      <c r="D1350" s="39"/>
      <c r="E1350" s="39"/>
      <c r="F1350" s="39"/>
      <c r="G1350" s="39"/>
      <c r="H1350" s="39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4:18" ht="12">
      <c r="D1351" s="39"/>
      <c r="E1351" s="39"/>
      <c r="F1351" s="39"/>
      <c r="G1351" s="39"/>
      <c r="H1351" s="39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4:18" ht="12">
      <c r="D1352" s="39"/>
      <c r="E1352" s="39"/>
      <c r="F1352" s="39"/>
      <c r="G1352" s="39"/>
      <c r="H1352" s="39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4:18" ht="12">
      <c r="D1353" s="39"/>
      <c r="E1353" s="39"/>
      <c r="F1353" s="39"/>
      <c r="G1353" s="39"/>
      <c r="H1353" s="39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4:18" ht="12">
      <c r="D1354" s="39"/>
      <c r="E1354" s="39"/>
      <c r="F1354" s="39"/>
      <c r="G1354" s="39"/>
      <c r="H1354" s="39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4:18" ht="12">
      <c r="D1355" s="39"/>
      <c r="E1355" s="39"/>
      <c r="F1355" s="39"/>
      <c r="G1355" s="39"/>
      <c r="H1355" s="39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4:18" ht="12">
      <c r="D1356" s="39"/>
      <c r="E1356" s="39"/>
      <c r="F1356" s="39"/>
      <c r="G1356" s="39"/>
      <c r="H1356" s="39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4:18" ht="12">
      <c r="D1357" s="39"/>
      <c r="E1357" s="39"/>
      <c r="F1357" s="39"/>
      <c r="G1357" s="39"/>
      <c r="H1357" s="39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4:18" ht="12">
      <c r="D1358" s="39"/>
      <c r="E1358" s="39"/>
      <c r="F1358" s="39"/>
      <c r="G1358" s="39"/>
      <c r="H1358" s="39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4:18" ht="12">
      <c r="D1359" s="39"/>
      <c r="E1359" s="39"/>
      <c r="F1359" s="39"/>
      <c r="G1359" s="39"/>
      <c r="H1359" s="39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4:18" ht="12">
      <c r="D1360" s="39"/>
      <c r="E1360" s="39"/>
      <c r="F1360" s="39"/>
      <c r="G1360" s="39"/>
      <c r="H1360" s="39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4:18" ht="12">
      <c r="D1361" s="39"/>
      <c r="E1361" s="39"/>
      <c r="F1361" s="39"/>
      <c r="G1361" s="39"/>
      <c r="H1361" s="39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4:18" ht="12">
      <c r="D1362" s="39"/>
      <c r="E1362" s="39"/>
      <c r="F1362" s="39"/>
      <c r="G1362" s="39"/>
      <c r="H1362" s="39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4:18" ht="12">
      <c r="D1363" s="39"/>
      <c r="E1363" s="39"/>
      <c r="F1363" s="39"/>
      <c r="G1363" s="39"/>
      <c r="H1363" s="39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4:18" ht="12">
      <c r="D1364" s="39"/>
      <c r="E1364" s="39"/>
      <c r="F1364" s="39"/>
      <c r="G1364" s="39"/>
      <c r="H1364" s="39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4:18" ht="12">
      <c r="D1365" s="39"/>
      <c r="E1365" s="39"/>
      <c r="F1365" s="39"/>
      <c r="G1365" s="39"/>
      <c r="H1365" s="39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4:18" ht="12">
      <c r="D1366" s="39"/>
      <c r="E1366" s="39"/>
      <c r="F1366" s="39"/>
      <c r="G1366" s="39"/>
      <c r="H1366" s="39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4:18" ht="12">
      <c r="D1367" s="39"/>
      <c r="E1367" s="39"/>
      <c r="F1367" s="39"/>
      <c r="G1367" s="39"/>
      <c r="H1367" s="39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4:18" ht="12">
      <c r="D1368" s="39"/>
      <c r="E1368" s="39"/>
      <c r="F1368" s="39"/>
      <c r="G1368" s="39"/>
      <c r="H1368" s="39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4:18" ht="12">
      <c r="D1369" s="39"/>
      <c r="E1369" s="39"/>
      <c r="F1369" s="39"/>
      <c r="G1369" s="39"/>
      <c r="H1369" s="39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4:18" ht="12">
      <c r="D1370" s="39"/>
      <c r="E1370" s="39"/>
      <c r="F1370" s="39"/>
      <c r="G1370" s="39"/>
      <c r="H1370" s="39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4:18" ht="12">
      <c r="D1371" s="39"/>
      <c r="E1371" s="39"/>
      <c r="F1371" s="39"/>
      <c r="G1371" s="39"/>
      <c r="H1371" s="39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4:18" ht="12">
      <c r="D1372" s="39"/>
      <c r="E1372" s="39"/>
      <c r="F1372" s="39"/>
      <c r="G1372" s="39"/>
      <c r="H1372" s="39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4:18" ht="12">
      <c r="D1373" s="39"/>
      <c r="E1373" s="39"/>
      <c r="F1373" s="39"/>
      <c r="G1373" s="39"/>
      <c r="H1373" s="39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4:18" ht="12">
      <c r="D1374" s="39"/>
      <c r="E1374" s="39"/>
      <c r="F1374" s="39"/>
      <c r="G1374" s="39"/>
      <c r="H1374" s="39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4:18" ht="12">
      <c r="D1375" s="39"/>
      <c r="E1375" s="39"/>
      <c r="F1375" s="39"/>
      <c r="G1375" s="39"/>
      <c r="H1375" s="39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4:18" ht="12">
      <c r="D1376" s="39"/>
      <c r="E1376" s="39"/>
      <c r="F1376" s="39"/>
      <c r="G1376" s="39"/>
      <c r="H1376" s="39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4:18" ht="12">
      <c r="D1377" s="39"/>
      <c r="E1377" s="39"/>
      <c r="F1377" s="39"/>
      <c r="G1377" s="39"/>
      <c r="H1377" s="39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4:18" ht="12">
      <c r="D1378" s="39"/>
      <c r="E1378" s="39"/>
      <c r="F1378" s="39"/>
      <c r="G1378" s="39"/>
      <c r="H1378" s="39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4:18" ht="12">
      <c r="D1379" s="39"/>
      <c r="E1379" s="39"/>
      <c r="F1379" s="39"/>
      <c r="G1379" s="39"/>
      <c r="H1379" s="39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4:18" ht="12">
      <c r="D1380" s="39"/>
      <c r="E1380" s="39"/>
      <c r="F1380" s="39"/>
      <c r="G1380" s="39"/>
      <c r="H1380" s="39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4:18" ht="12">
      <c r="D1381" s="39"/>
      <c r="E1381" s="39"/>
      <c r="F1381" s="39"/>
      <c r="G1381" s="39"/>
      <c r="H1381" s="39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4:18" ht="12">
      <c r="D1382" s="39"/>
      <c r="E1382" s="39"/>
      <c r="F1382" s="39"/>
      <c r="G1382" s="39"/>
      <c r="H1382" s="39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4:18" ht="12">
      <c r="D1383" s="39"/>
      <c r="E1383" s="39"/>
      <c r="F1383" s="39"/>
      <c r="G1383" s="39"/>
      <c r="H1383" s="39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4:18" ht="12">
      <c r="D1384" s="39"/>
      <c r="E1384" s="39"/>
      <c r="F1384" s="39"/>
      <c r="G1384" s="39"/>
      <c r="H1384" s="39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4:18" ht="12">
      <c r="D1385" s="39"/>
      <c r="E1385" s="39"/>
      <c r="F1385" s="39"/>
      <c r="G1385" s="39"/>
      <c r="H1385" s="39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4:18" ht="12">
      <c r="D1386" s="39"/>
      <c r="E1386" s="39"/>
      <c r="F1386" s="39"/>
      <c r="G1386" s="39"/>
      <c r="H1386" s="39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4:18" ht="12">
      <c r="D1387" s="39"/>
      <c r="E1387" s="39"/>
      <c r="F1387" s="39"/>
      <c r="G1387" s="39"/>
      <c r="H1387" s="39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4:18" ht="12">
      <c r="D1388" s="39"/>
      <c r="E1388" s="39"/>
      <c r="F1388" s="39"/>
      <c r="G1388" s="39"/>
      <c r="H1388" s="39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4:18" ht="12">
      <c r="D1389" s="39"/>
      <c r="E1389" s="39"/>
      <c r="F1389" s="39"/>
      <c r="G1389" s="39"/>
      <c r="H1389" s="39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4:18" ht="12">
      <c r="D1390" s="39"/>
      <c r="E1390" s="39"/>
      <c r="F1390" s="39"/>
      <c r="G1390" s="39"/>
      <c r="H1390" s="39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4:18" ht="12">
      <c r="D1391" s="39"/>
      <c r="E1391" s="39"/>
      <c r="F1391" s="39"/>
      <c r="G1391" s="39"/>
      <c r="H1391" s="39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4:18" ht="12">
      <c r="D1392" s="39"/>
      <c r="E1392" s="39"/>
      <c r="F1392" s="39"/>
      <c r="G1392" s="39"/>
      <c r="H1392" s="39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4:18" ht="12">
      <c r="D1393" s="39"/>
      <c r="E1393" s="39"/>
      <c r="F1393" s="39"/>
      <c r="G1393" s="39"/>
      <c r="H1393" s="39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4:18" ht="12">
      <c r="D1394" s="39"/>
      <c r="E1394" s="39"/>
      <c r="F1394" s="39"/>
      <c r="G1394" s="39"/>
      <c r="H1394" s="39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4:18" ht="12">
      <c r="D1395" s="39"/>
      <c r="E1395" s="39"/>
      <c r="F1395" s="39"/>
      <c r="G1395" s="39"/>
      <c r="H1395" s="39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4:18" ht="12">
      <c r="D1396" s="39"/>
      <c r="E1396" s="39"/>
      <c r="F1396" s="39"/>
      <c r="G1396" s="39"/>
      <c r="H1396" s="39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4:18" ht="12">
      <c r="D1397" s="39"/>
      <c r="E1397" s="39"/>
      <c r="F1397" s="39"/>
      <c r="G1397" s="39"/>
      <c r="H1397" s="39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4:18" ht="12">
      <c r="D1398" s="39"/>
      <c r="E1398" s="39"/>
      <c r="F1398" s="39"/>
      <c r="G1398" s="39"/>
      <c r="H1398" s="39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4:18" ht="12">
      <c r="D1399" s="39"/>
      <c r="E1399" s="39"/>
      <c r="F1399" s="39"/>
      <c r="G1399" s="39"/>
      <c r="H1399" s="39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4:18" ht="12">
      <c r="D1400" s="39"/>
      <c r="E1400" s="39"/>
      <c r="F1400" s="39"/>
      <c r="G1400" s="39"/>
      <c r="H1400" s="39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4:18" ht="12">
      <c r="D1401" s="39"/>
      <c r="E1401" s="39"/>
      <c r="F1401" s="39"/>
      <c r="G1401" s="39"/>
      <c r="H1401" s="39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4:18" ht="12">
      <c r="D1402" s="39"/>
      <c r="E1402" s="39"/>
      <c r="F1402" s="39"/>
      <c r="G1402" s="39"/>
      <c r="H1402" s="39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4:18" ht="12">
      <c r="D1403" s="39"/>
      <c r="E1403" s="39"/>
      <c r="F1403" s="39"/>
      <c r="G1403" s="39"/>
      <c r="H1403" s="39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4:18" ht="12">
      <c r="D1404" s="39"/>
      <c r="E1404" s="39"/>
      <c r="F1404" s="39"/>
      <c r="G1404" s="39"/>
      <c r="H1404" s="39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4:18" ht="12">
      <c r="D1405" s="39"/>
      <c r="E1405" s="39"/>
      <c r="F1405" s="39"/>
      <c r="G1405" s="39"/>
      <c r="H1405" s="39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4:18" ht="12">
      <c r="D1406" s="39"/>
      <c r="E1406" s="39"/>
      <c r="F1406" s="39"/>
      <c r="G1406" s="39"/>
      <c r="H1406" s="39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4:18" ht="12">
      <c r="D1407" s="39"/>
      <c r="E1407" s="39"/>
      <c r="F1407" s="39"/>
      <c r="G1407" s="39"/>
      <c r="H1407" s="39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4:18" ht="12">
      <c r="D1408" s="39"/>
      <c r="E1408" s="39"/>
      <c r="F1408" s="39"/>
      <c r="G1408" s="39"/>
      <c r="H1408" s="39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4:18" ht="12">
      <c r="D1409" s="39"/>
      <c r="E1409" s="39"/>
      <c r="F1409" s="39"/>
      <c r="G1409" s="39"/>
      <c r="H1409" s="39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4:18" ht="12">
      <c r="D1410" s="39"/>
      <c r="E1410" s="39"/>
      <c r="F1410" s="39"/>
      <c r="G1410" s="39"/>
      <c r="H1410" s="39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4:18" ht="12">
      <c r="D1411" s="39"/>
      <c r="E1411" s="39"/>
      <c r="F1411" s="39"/>
      <c r="G1411" s="39"/>
      <c r="H1411" s="39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4:18" ht="12">
      <c r="D1412" s="39"/>
      <c r="E1412" s="39"/>
      <c r="F1412" s="39"/>
      <c r="G1412" s="39"/>
      <c r="H1412" s="39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4:18" ht="12">
      <c r="D1413" s="39"/>
      <c r="E1413" s="39"/>
      <c r="F1413" s="39"/>
      <c r="G1413" s="39"/>
      <c r="H1413" s="39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4:18" ht="12">
      <c r="D1414" s="39"/>
      <c r="E1414" s="39"/>
      <c r="F1414" s="39"/>
      <c r="G1414" s="39"/>
      <c r="H1414" s="39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4:18" ht="12">
      <c r="D1415" s="39"/>
      <c r="E1415" s="39"/>
      <c r="F1415" s="39"/>
      <c r="G1415" s="39"/>
      <c r="H1415" s="39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4:18" ht="12">
      <c r="D1416" s="39"/>
      <c r="E1416" s="39"/>
      <c r="F1416" s="39"/>
      <c r="G1416" s="39"/>
      <c r="H1416" s="39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4:18" ht="12">
      <c r="D1417" s="39"/>
      <c r="E1417" s="39"/>
      <c r="F1417" s="39"/>
      <c r="G1417" s="39"/>
      <c r="H1417" s="39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4:18" ht="12">
      <c r="D1418" s="39"/>
      <c r="E1418" s="39"/>
      <c r="F1418" s="39"/>
      <c r="G1418" s="39"/>
      <c r="H1418" s="39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4:18" ht="12">
      <c r="D1419" s="39"/>
      <c r="E1419" s="39"/>
      <c r="F1419" s="39"/>
      <c r="G1419" s="39"/>
      <c r="H1419" s="39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4:18" ht="12">
      <c r="D1420" s="39"/>
      <c r="E1420" s="39"/>
      <c r="F1420" s="39"/>
      <c r="G1420" s="39"/>
      <c r="H1420" s="39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4:18" ht="12">
      <c r="D1421" s="39"/>
      <c r="E1421" s="39"/>
      <c r="F1421" s="39"/>
      <c r="G1421" s="39"/>
      <c r="H1421" s="39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4:18" ht="12">
      <c r="D1422" s="39"/>
      <c r="E1422" s="39"/>
      <c r="F1422" s="39"/>
      <c r="G1422" s="39"/>
      <c r="H1422" s="39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4:18" ht="12">
      <c r="D1423" s="39"/>
      <c r="E1423" s="39"/>
      <c r="F1423" s="39"/>
      <c r="G1423" s="39"/>
      <c r="H1423" s="39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4:18" ht="12">
      <c r="D1424" s="39"/>
      <c r="E1424" s="39"/>
      <c r="F1424" s="39"/>
      <c r="G1424" s="39"/>
      <c r="H1424" s="39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4:18" ht="12">
      <c r="D1425" s="39"/>
      <c r="E1425" s="39"/>
      <c r="F1425" s="39"/>
      <c r="G1425" s="39"/>
      <c r="H1425" s="39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4:18" ht="12">
      <c r="D1426" s="39"/>
      <c r="E1426" s="39"/>
      <c r="F1426" s="39"/>
      <c r="G1426" s="39"/>
      <c r="H1426" s="39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4:18" ht="12">
      <c r="D1427" s="39"/>
      <c r="E1427" s="39"/>
      <c r="F1427" s="39"/>
      <c r="G1427" s="39"/>
      <c r="H1427" s="39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4:18" ht="12">
      <c r="D1428" s="39"/>
      <c r="E1428" s="39"/>
      <c r="F1428" s="39"/>
      <c r="G1428" s="39"/>
      <c r="H1428" s="39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4:18" ht="12">
      <c r="D1429" s="39"/>
      <c r="E1429" s="39"/>
      <c r="F1429" s="39"/>
      <c r="G1429" s="39"/>
      <c r="H1429" s="39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4:18" ht="12">
      <c r="D1430" s="39"/>
      <c r="E1430" s="39"/>
      <c r="F1430" s="39"/>
      <c r="G1430" s="39"/>
      <c r="H1430" s="39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4:18" ht="12">
      <c r="D1431" s="39"/>
      <c r="E1431" s="39"/>
      <c r="F1431" s="39"/>
      <c r="G1431" s="39"/>
      <c r="H1431" s="39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4:18" ht="12">
      <c r="D1432" s="39"/>
      <c r="E1432" s="39"/>
      <c r="F1432" s="39"/>
      <c r="G1432" s="39"/>
      <c r="H1432" s="39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4:18" ht="12">
      <c r="D1433" s="39"/>
      <c r="E1433" s="39"/>
      <c r="F1433" s="39"/>
      <c r="G1433" s="39"/>
      <c r="H1433" s="39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4:18" ht="12">
      <c r="D1434" s="39"/>
      <c r="E1434" s="39"/>
      <c r="F1434" s="39"/>
      <c r="G1434" s="39"/>
      <c r="H1434" s="39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4:18" ht="12">
      <c r="D1435" s="39"/>
      <c r="E1435" s="39"/>
      <c r="F1435" s="39"/>
      <c r="G1435" s="39"/>
      <c r="H1435" s="39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4:18" ht="12">
      <c r="D1436" s="39"/>
      <c r="E1436" s="39"/>
      <c r="F1436" s="39"/>
      <c r="G1436" s="39"/>
      <c r="H1436" s="39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4:18" ht="12">
      <c r="D1437" s="39"/>
      <c r="E1437" s="39"/>
      <c r="F1437" s="39"/>
      <c r="G1437" s="39"/>
      <c r="H1437" s="39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4:18" ht="12">
      <c r="D1438" s="39"/>
      <c r="E1438" s="39"/>
      <c r="F1438" s="39"/>
      <c r="G1438" s="39"/>
      <c r="H1438" s="39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4:18" ht="12">
      <c r="D1439" s="39"/>
      <c r="E1439" s="39"/>
      <c r="F1439" s="39"/>
      <c r="G1439" s="39"/>
      <c r="H1439" s="39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4:18" ht="12">
      <c r="D1440" s="39"/>
      <c r="E1440" s="39"/>
      <c r="F1440" s="39"/>
      <c r="G1440" s="39"/>
      <c r="H1440" s="39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4:18" ht="12">
      <c r="D1441" s="39"/>
      <c r="E1441" s="39"/>
      <c r="F1441" s="39"/>
      <c r="G1441" s="39"/>
      <c r="H1441" s="39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4:18" ht="12">
      <c r="D1442" s="39"/>
      <c r="E1442" s="39"/>
      <c r="F1442" s="39"/>
      <c r="G1442" s="39"/>
      <c r="H1442" s="39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4:18" ht="12">
      <c r="D1443" s="39"/>
      <c r="E1443" s="39"/>
      <c r="F1443" s="39"/>
      <c r="G1443" s="39"/>
      <c r="H1443" s="39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4:18" ht="12">
      <c r="D1444" s="39"/>
      <c r="E1444" s="39"/>
      <c r="F1444" s="39"/>
      <c r="G1444" s="39"/>
      <c r="H1444" s="39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4:18" ht="12">
      <c r="D1445" s="39"/>
      <c r="E1445" s="39"/>
      <c r="F1445" s="39"/>
      <c r="G1445" s="39"/>
      <c r="H1445" s="39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4:18" ht="12">
      <c r="D1446" s="39"/>
      <c r="E1446" s="39"/>
      <c r="F1446" s="39"/>
      <c r="G1446" s="39"/>
      <c r="H1446" s="39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4:18" ht="12">
      <c r="D1447" s="39"/>
      <c r="E1447" s="39"/>
      <c r="F1447" s="39"/>
      <c r="G1447" s="39"/>
      <c r="H1447" s="39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4:18" ht="12">
      <c r="D1448" s="39"/>
      <c r="E1448" s="39"/>
      <c r="F1448" s="39"/>
      <c r="G1448" s="39"/>
      <c r="H1448" s="39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4:18" ht="12">
      <c r="D1449" s="39"/>
      <c r="E1449" s="39"/>
      <c r="F1449" s="39"/>
      <c r="G1449" s="39"/>
      <c r="H1449" s="39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4:18" ht="12">
      <c r="D1450" s="39"/>
      <c r="E1450" s="39"/>
      <c r="F1450" s="39"/>
      <c r="G1450" s="39"/>
      <c r="H1450" s="39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4:18" ht="12">
      <c r="D1451" s="39"/>
      <c r="E1451" s="39"/>
      <c r="F1451" s="39"/>
      <c r="G1451" s="39"/>
      <c r="H1451" s="39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4:18" ht="12">
      <c r="D1452" s="39"/>
      <c r="E1452" s="39"/>
      <c r="F1452" s="39"/>
      <c r="G1452" s="39"/>
      <c r="H1452" s="39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4:18" ht="12">
      <c r="D1453" s="39"/>
      <c r="E1453" s="39"/>
      <c r="F1453" s="39"/>
      <c r="G1453" s="39"/>
      <c r="H1453" s="39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4:18" ht="12">
      <c r="D1454" s="39"/>
      <c r="E1454" s="39"/>
      <c r="F1454" s="39"/>
      <c r="G1454" s="39"/>
      <c r="H1454" s="39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4:18" ht="12">
      <c r="D1455" s="39"/>
      <c r="E1455" s="39"/>
      <c r="F1455" s="39"/>
      <c r="G1455" s="39"/>
      <c r="H1455" s="39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4:18" ht="12">
      <c r="D1456" s="39"/>
      <c r="E1456" s="39"/>
      <c r="F1456" s="39"/>
      <c r="G1456" s="39"/>
      <c r="H1456" s="39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4:18" ht="12">
      <c r="D1457" s="39"/>
      <c r="E1457" s="39"/>
      <c r="F1457" s="39"/>
      <c r="G1457" s="39"/>
      <c r="H1457" s="39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4:18" ht="12">
      <c r="D1458" s="39"/>
      <c r="E1458" s="39"/>
      <c r="F1458" s="39"/>
      <c r="G1458" s="39"/>
      <c r="H1458" s="39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4:18" ht="12">
      <c r="D1459" s="39"/>
      <c r="E1459" s="39"/>
      <c r="F1459" s="39"/>
      <c r="G1459" s="39"/>
      <c r="H1459" s="39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4:18" ht="12">
      <c r="D1460" s="39"/>
      <c r="E1460" s="39"/>
      <c r="F1460" s="39"/>
      <c r="G1460" s="39"/>
      <c r="H1460" s="39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4:18" ht="12">
      <c r="D1461" s="39"/>
      <c r="E1461" s="39"/>
      <c r="F1461" s="39"/>
      <c r="G1461" s="39"/>
      <c r="H1461" s="39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4:18" ht="12">
      <c r="D1462" s="39"/>
      <c r="E1462" s="39"/>
      <c r="F1462" s="39"/>
      <c r="G1462" s="39"/>
      <c r="H1462" s="39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4:18" ht="12">
      <c r="D1463" s="39"/>
      <c r="E1463" s="39"/>
      <c r="F1463" s="39"/>
      <c r="G1463" s="39"/>
      <c r="H1463" s="39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4:18" ht="12">
      <c r="D1464" s="39"/>
      <c r="E1464" s="39"/>
      <c r="F1464" s="39"/>
      <c r="G1464" s="39"/>
      <c r="H1464" s="39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4:18" ht="12">
      <c r="D1465" s="39"/>
      <c r="E1465" s="39"/>
      <c r="F1465" s="39"/>
      <c r="G1465" s="39"/>
      <c r="H1465" s="39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4:18" ht="12">
      <c r="D1466" s="39"/>
      <c r="E1466" s="39"/>
      <c r="F1466" s="39"/>
      <c r="G1466" s="39"/>
      <c r="H1466" s="39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4:18" ht="12">
      <c r="D1467" s="39"/>
      <c r="E1467" s="39"/>
      <c r="F1467" s="39"/>
      <c r="G1467" s="39"/>
      <c r="H1467" s="39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4:18" ht="12">
      <c r="D1468" s="39"/>
      <c r="E1468" s="39"/>
      <c r="F1468" s="39"/>
      <c r="G1468" s="39"/>
      <c r="H1468" s="39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4:18" ht="12">
      <c r="D1469" s="39"/>
      <c r="E1469" s="39"/>
      <c r="F1469" s="39"/>
      <c r="G1469" s="39"/>
      <c r="H1469" s="39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4:18" ht="12">
      <c r="D1470" s="39"/>
      <c r="E1470" s="39"/>
      <c r="F1470" s="39"/>
      <c r="G1470" s="39"/>
      <c r="H1470" s="39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4:18" ht="12">
      <c r="D1471" s="39"/>
      <c r="E1471" s="39"/>
      <c r="F1471" s="39"/>
      <c r="G1471" s="39"/>
      <c r="H1471" s="39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4:18" ht="12">
      <c r="D1472" s="39"/>
      <c r="E1472" s="39"/>
      <c r="F1472" s="39"/>
      <c r="G1472" s="39"/>
      <c r="H1472" s="39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4:18" ht="12">
      <c r="D1473" s="39"/>
      <c r="E1473" s="39"/>
      <c r="F1473" s="39"/>
      <c r="G1473" s="39"/>
      <c r="H1473" s="39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4:18" ht="12">
      <c r="D1474" s="39"/>
      <c r="E1474" s="39"/>
      <c r="F1474" s="39"/>
      <c r="G1474" s="39"/>
      <c r="H1474" s="39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4:18" ht="12">
      <c r="D1475" s="39"/>
      <c r="E1475" s="39"/>
      <c r="F1475" s="39"/>
      <c r="G1475" s="39"/>
      <c r="H1475" s="39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4:18" ht="12">
      <c r="D1476" s="39"/>
      <c r="E1476" s="39"/>
      <c r="F1476" s="39"/>
      <c r="G1476" s="39"/>
      <c r="H1476" s="39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4:18" ht="12">
      <c r="D1477" s="39"/>
      <c r="E1477" s="39"/>
      <c r="F1477" s="39"/>
      <c r="G1477" s="39"/>
      <c r="H1477" s="39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4:18" ht="12">
      <c r="D1478" s="39"/>
      <c r="E1478" s="39"/>
      <c r="F1478" s="39"/>
      <c r="G1478" s="39"/>
      <c r="H1478" s="39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4:18" ht="12">
      <c r="D1479" s="39"/>
      <c r="E1479" s="39"/>
      <c r="F1479" s="39"/>
      <c r="G1479" s="39"/>
      <c r="H1479" s="39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4:18" ht="12">
      <c r="D1480" s="39"/>
      <c r="E1480" s="39"/>
      <c r="F1480" s="39"/>
      <c r="G1480" s="39"/>
      <c r="H1480" s="39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4:18" ht="12">
      <c r="D1481" s="39"/>
      <c r="E1481" s="39"/>
      <c r="F1481" s="39"/>
      <c r="G1481" s="39"/>
      <c r="H1481" s="39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4:18" ht="12">
      <c r="D1482" s="39"/>
      <c r="E1482" s="39"/>
      <c r="F1482" s="39"/>
      <c r="G1482" s="39"/>
      <c r="H1482" s="39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4:18" ht="12">
      <c r="D1483" s="39"/>
      <c r="E1483" s="39"/>
      <c r="F1483" s="39"/>
      <c r="G1483" s="39"/>
      <c r="H1483" s="39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4:18" ht="12">
      <c r="D1484" s="39"/>
      <c r="E1484" s="39"/>
      <c r="F1484" s="39"/>
      <c r="G1484" s="39"/>
      <c r="H1484" s="39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4:18" ht="12">
      <c r="D1485" s="39"/>
      <c r="E1485" s="39"/>
      <c r="F1485" s="39"/>
      <c r="G1485" s="39"/>
      <c r="H1485" s="39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4:18" ht="12">
      <c r="D1486" s="39"/>
      <c r="E1486" s="39"/>
      <c r="F1486" s="39"/>
      <c r="G1486" s="39"/>
      <c r="H1486" s="39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4:18" ht="12">
      <c r="D1487" s="39"/>
      <c r="E1487" s="39"/>
      <c r="F1487" s="39"/>
      <c r="G1487" s="39"/>
      <c r="H1487" s="39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4:18" ht="12">
      <c r="D1488" s="39"/>
      <c r="E1488" s="39"/>
      <c r="F1488" s="39"/>
      <c r="G1488" s="39"/>
      <c r="H1488" s="39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4:18" ht="12">
      <c r="D1489" s="39"/>
      <c r="E1489" s="39"/>
      <c r="F1489" s="39"/>
      <c r="G1489" s="39"/>
      <c r="H1489" s="39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4:18" ht="12">
      <c r="D1490" s="39"/>
      <c r="E1490" s="39"/>
      <c r="F1490" s="39"/>
      <c r="G1490" s="39"/>
      <c r="H1490" s="39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4:18" ht="12">
      <c r="D1491" s="39"/>
      <c r="E1491" s="39"/>
      <c r="F1491" s="39"/>
      <c r="G1491" s="39"/>
      <c r="H1491" s="39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4:18" ht="12">
      <c r="D1492" s="39"/>
      <c r="E1492" s="39"/>
      <c r="F1492" s="39"/>
      <c r="G1492" s="39"/>
      <c r="H1492" s="39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4:18" ht="12">
      <c r="D1493" s="39"/>
      <c r="E1493" s="39"/>
      <c r="F1493" s="39"/>
      <c r="G1493" s="39"/>
      <c r="H1493" s="39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4:18" ht="12">
      <c r="D1494" s="39"/>
      <c r="E1494" s="39"/>
      <c r="F1494" s="39"/>
      <c r="G1494" s="39"/>
      <c r="H1494" s="39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4:18" ht="12">
      <c r="D1495" s="39"/>
      <c r="E1495" s="39"/>
      <c r="F1495" s="39"/>
      <c r="G1495" s="39"/>
      <c r="H1495" s="39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4:18" ht="12">
      <c r="D1496" s="39"/>
      <c r="E1496" s="39"/>
      <c r="F1496" s="39"/>
      <c r="G1496" s="39"/>
      <c r="H1496" s="39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4:18" ht="12">
      <c r="D1497" s="39"/>
      <c r="E1497" s="39"/>
      <c r="F1497" s="39"/>
      <c r="G1497" s="39"/>
      <c r="H1497" s="39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4:18" ht="12">
      <c r="D1498" s="39"/>
      <c r="E1498" s="39"/>
      <c r="F1498" s="39"/>
      <c r="G1498" s="39"/>
      <c r="H1498" s="39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4:18" ht="12">
      <c r="D1499" s="39"/>
      <c r="E1499" s="39"/>
      <c r="F1499" s="39"/>
      <c r="G1499" s="39"/>
      <c r="H1499" s="39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4:18" ht="12">
      <c r="D1500" s="39"/>
      <c r="E1500" s="39"/>
      <c r="F1500" s="39"/>
      <c r="G1500" s="39"/>
      <c r="H1500" s="39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4:18" ht="12">
      <c r="D1501" s="39"/>
      <c r="E1501" s="39"/>
      <c r="F1501" s="39"/>
      <c r="G1501" s="39"/>
      <c r="H1501" s="39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4:18" ht="12">
      <c r="D1502" s="39"/>
      <c r="E1502" s="39"/>
      <c r="F1502" s="39"/>
      <c r="G1502" s="39"/>
      <c r="H1502" s="39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4:18" ht="12">
      <c r="D1503" s="39"/>
      <c r="E1503" s="39"/>
      <c r="F1503" s="39"/>
      <c r="G1503" s="39"/>
      <c r="H1503" s="39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4:18" ht="12">
      <c r="D1504" s="39"/>
      <c r="E1504" s="39"/>
      <c r="F1504" s="39"/>
      <c r="G1504" s="39"/>
      <c r="H1504" s="39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4:18" ht="12">
      <c r="D1505" s="39"/>
      <c r="E1505" s="39"/>
      <c r="F1505" s="39"/>
      <c r="G1505" s="39"/>
      <c r="H1505" s="39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4:18" ht="12">
      <c r="D1506" s="39"/>
      <c r="E1506" s="39"/>
      <c r="F1506" s="39"/>
      <c r="G1506" s="39"/>
      <c r="H1506" s="39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4:18" ht="12">
      <c r="D1507" s="39"/>
      <c r="E1507" s="39"/>
      <c r="F1507" s="39"/>
      <c r="G1507" s="39"/>
      <c r="H1507" s="39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4:18" ht="12">
      <c r="D1508" s="39"/>
      <c r="E1508" s="39"/>
      <c r="F1508" s="39"/>
      <c r="G1508" s="39"/>
      <c r="H1508" s="39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4:18" ht="12">
      <c r="D1509" s="39"/>
      <c r="E1509" s="39"/>
      <c r="F1509" s="39"/>
      <c r="G1509" s="39"/>
      <c r="H1509" s="39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4:18" ht="12">
      <c r="D1510" s="39"/>
      <c r="E1510" s="39"/>
      <c r="F1510" s="39"/>
      <c r="G1510" s="39"/>
      <c r="H1510" s="39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4:18" ht="12">
      <c r="D1511" s="39"/>
      <c r="E1511" s="39"/>
      <c r="F1511" s="39"/>
      <c r="G1511" s="39"/>
      <c r="H1511" s="39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4:18" ht="12">
      <c r="D1512" s="39"/>
      <c r="E1512" s="39"/>
      <c r="F1512" s="39"/>
      <c r="G1512" s="39"/>
      <c r="H1512" s="39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4:18" ht="12">
      <c r="D1513" s="39"/>
      <c r="E1513" s="39"/>
      <c r="F1513" s="39"/>
      <c r="G1513" s="39"/>
      <c r="H1513" s="39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4:18" ht="12">
      <c r="D1514" s="39"/>
      <c r="E1514" s="39"/>
      <c r="F1514" s="39"/>
      <c r="G1514" s="39"/>
      <c r="H1514" s="39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4:18" ht="12">
      <c r="D1515" s="39"/>
      <c r="E1515" s="39"/>
      <c r="F1515" s="39"/>
      <c r="G1515" s="39"/>
      <c r="H1515" s="39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4:18" ht="12">
      <c r="D1516" s="39"/>
      <c r="E1516" s="39"/>
      <c r="F1516" s="39"/>
      <c r="G1516" s="39"/>
      <c r="H1516" s="39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4:18" ht="12">
      <c r="D1517" s="39"/>
      <c r="E1517" s="39"/>
      <c r="F1517" s="39"/>
      <c r="G1517" s="39"/>
      <c r="H1517" s="39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4:18" ht="12">
      <c r="D1518" s="39"/>
      <c r="E1518" s="39"/>
      <c r="F1518" s="39"/>
      <c r="G1518" s="39"/>
      <c r="H1518" s="39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4:18" ht="12">
      <c r="D1519" s="39"/>
      <c r="E1519" s="39"/>
      <c r="F1519" s="39"/>
      <c r="G1519" s="39"/>
      <c r="H1519" s="39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4:18" ht="12">
      <c r="D1520" s="39"/>
      <c r="E1520" s="39"/>
      <c r="F1520" s="39"/>
      <c r="G1520" s="39"/>
      <c r="H1520" s="39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4:18" ht="12">
      <c r="D1521" s="39"/>
      <c r="E1521" s="39"/>
      <c r="F1521" s="39"/>
      <c r="G1521" s="39"/>
      <c r="H1521" s="39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4:18" ht="12">
      <c r="D1522" s="39"/>
      <c r="E1522" s="39"/>
      <c r="F1522" s="39"/>
      <c r="G1522" s="39"/>
      <c r="H1522" s="39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4:18" ht="12">
      <c r="D1523" s="39"/>
      <c r="E1523" s="39"/>
      <c r="F1523" s="39"/>
      <c r="G1523" s="39"/>
      <c r="H1523" s="39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4:18" ht="12">
      <c r="D1524" s="39"/>
      <c r="E1524" s="39"/>
      <c r="F1524" s="39"/>
      <c r="G1524" s="39"/>
      <c r="H1524" s="39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4:18" ht="12">
      <c r="D1525" s="39"/>
      <c r="E1525" s="39"/>
      <c r="F1525" s="39"/>
      <c r="G1525" s="39"/>
      <c r="H1525" s="39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4:18" ht="12">
      <c r="D1526" s="39"/>
      <c r="E1526" s="39"/>
      <c r="F1526" s="39"/>
      <c r="G1526" s="39"/>
      <c r="H1526" s="39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4:18" ht="12">
      <c r="D1527" s="39"/>
      <c r="E1527" s="39"/>
      <c r="F1527" s="39"/>
      <c r="G1527" s="39"/>
      <c r="H1527" s="39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4:18" ht="12">
      <c r="D1528" s="39"/>
      <c r="E1528" s="39"/>
      <c r="F1528" s="39"/>
      <c r="G1528" s="39"/>
      <c r="H1528" s="39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4:18" ht="12">
      <c r="D1529" s="39"/>
      <c r="E1529" s="39"/>
      <c r="F1529" s="39"/>
      <c r="G1529" s="39"/>
      <c r="H1529" s="39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4:18" ht="12">
      <c r="D1530" s="39"/>
      <c r="E1530" s="39"/>
      <c r="F1530" s="39"/>
      <c r="G1530" s="39"/>
      <c r="H1530" s="39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4:18" ht="12">
      <c r="D1531" s="39"/>
      <c r="E1531" s="39"/>
      <c r="F1531" s="39"/>
      <c r="G1531" s="39"/>
      <c r="H1531" s="39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4:18" ht="12">
      <c r="D1532" s="39"/>
      <c r="E1532" s="39"/>
      <c r="F1532" s="39"/>
      <c r="G1532" s="39"/>
      <c r="H1532" s="39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4:18" ht="12">
      <c r="D1533" s="39"/>
      <c r="E1533" s="39"/>
      <c r="F1533" s="39"/>
      <c r="G1533" s="39"/>
      <c r="H1533" s="39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4:18" ht="12">
      <c r="D1534" s="39"/>
      <c r="E1534" s="39"/>
      <c r="F1534" s="39"/>
      <c r="G1534" s="39"/>
      <c r="H1534" s="39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4:18" ht="12">
      <c r="D1535" s="39"/>
      <c r="E1535" s="39"/>
      <c r="F1535" s="39"/>
      <c r="G1535" s="39"/>
      <c r="H1535" s="39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4:18" ht="12">
      <c r="D1536" s="39"/>
      <c r="E1536" s="39"/>
      <c r="F1536" s="39"/>
      <c r="G1536" s="39"/>
      <c r="H1536" s="39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4:18" ht="12">
      <c r="D1537" s="39"/>
      <c r="E1537" s="39"/>
      <c r="F1537" s="39"/>
      <c r="G1537" s="39"/>
      <c r="H1537" s="39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4:18" ht="12">
      <c r="D1538" s="39"/>
      <c r="E1538" s="39"/>
      <c r="F1538" s="39"/>
      <c r="G1538" s="39"/>
      <c r="H1538" s="39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4:18" ht="12">
      <c r="D1539" s="39"/>
      <c r="E1539" s="39"/>
      <c r="F1539" s="39"/>
      <c r="G1539" s="39"/>
      <c r="H1539" s="39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4:18" ht="12">
      <c r="D1540" s="39"/>
      <c r="E1540" s="39"/>
      <c r="F1540" s="39"/>
      <c r="G1540" s="39"/>
      <c r="H1540" s="39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4:18" ht="12">
      <c r="D1541" s="39"/>
      <c r="E1541" s="39"/>
      <c r="F1541" s="39"/>
      <c r="G1541" s="39"/>
      <c r="H1541" s="39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4:18" ht="12">
      <c r="D1542" s="39"/>
      <c r="E1542" s="39"/>
      <c r="F1542" s="39"/>
      <c r="G1542" s="39"/>
      <c r="H1542" s="39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4:18" ht="12">
      <c r="D1543" s="39"/>
      <c r="E1543" s="39"/>
      <c r="F1543" s="39"/>
      <c r="G1543" s="39"/>
      <c r="H1543" s="39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4:18" ht="12">
      <c r="D1544" s="39"/>
      <c r="E1544" s="39"/>
      <c r="F1544" s="39"/>
      <c r="G1544" s="39"/>
      <c r="H1544" s="39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4:18" ht="12">
      <c r="D1545" s="39"/>
      <c r="E1545" s="39"/>
      <c r="F1545" s="39"/>
      <c r="G1545" s="39"/>
      <c r="H1545" s="39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4:18" ht="12">
      <c r="D1546" s="39"/>
      <c r="E1546" s="39"/>
      <c r="F1546" s="39"/>
      <c r="G1546" s="39"/>
      <c r="H1546" s="39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4:18" ht="12">
      <c r="D1547" s="39"/>
      <c r="E1547" s="39"/>
      <c r="F1547" s="39"/>
      <c r="G1547" s="39"/>
      <c r="H1547" s="39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4:18" ht="12">
      <c r="D1548" s="39"/>
      <c r="E1548" s="39"/>
      <c r="F1548" s="39"/>
      <c r="G1548" s="39"/>
      <c r="H1548" s="39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4:18" ht="12">
      <c r="D1549" s="39"/>
      <c r="E1549" s="39"/>
      <c r="F1549" s="39"/>
      <c r="G1549" s="39"/>
      <c r="H1549" s="39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4:18" ht="12">
      <c r="D1550" s="39"/>
      <c r="E1550" s="39"/>
      <c r="F1550" s="39"/>
      <c r="G1550" s="39"/>
      <c r="H1550" s="39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4:18" ht="12">
      <c r="D1551" s="39"/>
      <c r="E1551" s="39"/>
      <c r="F1551" s="39"/>
      <c r="G1551" s="39"/>
      <c r="H1551" s="39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4:18" ht="12">
      <c r="D1552" s="39"/>
      <c r="E1552" s="39"/>
      <c r="F1552" s="39"/>
      <c r="G1552" s="39"/>
      <c r="H1552" s="39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4:18" ht="12">
      <c r="D1553" s="39"/>
      <c r="E1553" s="39"/>
      <c r="F1553" s="39"/>
      <c r="G1553" s="39"/>
      <c r="H1553" s="39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4:18" ht="12">
      <c r="D1554" s="39"/>
      <c r="E1554" s="39"/>
      <c r="F1554" s="39"/>
      <c r="G1554" s="39"/>
      <c r="H1554" s="39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4:18" ht="12">
      <c r="D1555" s="39"/>
      <c r="E1555" s="39"/>
      <c r="F1555" s="39"/>
      <c r="G1555" s="39"/>
      <c r="H1555" s="39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4:18" ht="12">
      <c r="D1556" s="39"/>
      <c r="E1556" s="39"/>
      <c r="F1556" s="39"/>
      <c r="G1556" s="39"/>
      <c r="H1556" s="39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4:18" ht="12">
      <c r="D1557" s="39"/>
      <c r="E1557" s="39"/>
      <c r="F1557" s="39"/>
      <c r="G1557" s="39"/>
      <c r="H1557" s="39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4:18" ht="12">
      <c r="D1558" s="39"/>
      <c r="E1558" s="39"/>
      <c r="F1558" s="39"/>
      <c r="G1558" s="39"/>
      <c r="H1558" s="39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4:18" ht="12">
      <c r="D1559" s="39"/>
      <c r="E1559" s="39"/>
      <c r="F1559" s="39"/>
      <c r="G1559" s="39"/>
      <c r="H1559" s="39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4:18" ht="12">
      <c r="D1560" s="39"/>
      <c r="E1560" s="39"/>
      <c r="F1560" s="39"/>
      <c r="G1560" s="39"/>
      <c r="H1560" s="39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4:18" ht="12">
      <c r="D1561" s="39"/>
      <c r="E1561" s="39"/>
      <c r="F1561" s="39"/>
      <c r="G1561" s="39"/>
      <c r="H1561" s="39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4:18" ht="12">
      <c r="D1562" s="39"/>
      <c r="E1562" s="39"/>
      <c r="F1562" s="39"/>
      <c r="G1562" s="39"/>
      <c r="H1562" s="39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4:18" ht="12">
      <c r="D1563" s="39"/>
      <c r="E1563" s="39"/>
      <c r="F1563" s="39"/>
      <c r="G1563" s="39"/>
      <c r="H1563" s="39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4:18" ht="12">
      <c r="D1564" s="39"/>
      <c r="E1564" s="39"/>
      <c r="F1564" s="39"/>
      <c r="G1564" s="39"/>
      <c r="H1564" s="39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4:18" ht="12">
      <c r="D1565" s="39"/>
      <c r="E1565" s="39"/>
      <c r="F1565" s="39"/>
      <c r="G1565" s="39"/>
      <c r="H1565" s="39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4:18" ht="12">
      <c r="D1566" s="39"/>
      <c r="E1566" s="39"/>
      <c r="F1566" s="39"/>
      <c r="G1566" s="39"/>
      <c r="H1566" s="39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4:18" ht="12">
      <c r="D1567" s="39"/>
      <c r="E1567" s="39"/>
      <c r="F1567" s="39"/>
      <c r="G1567" s="39"/>
      <c r="H1567" s="39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4:18" ht="12">
      <c r="D1568" s="39"/>
      <c r="E1568" s="39"/>
      <c r="F1568" s="39"/>
      <c r="G1568" s="39"/>
      <c r="H1568" s="39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4:18" ht="12">
      <c r="D1569" s="39"/>
      <c r="E1569" s="39"/>
      <c r="F1569" s="39"/>
      <c r="G1569" s="39"/>
      <c r="H1569" s="39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4:18" ht="12">
      <c r="D1570" s="39"/>
      <c r="E1570" s="39"/>
      <c r="F1570" s="39"/>
      <c r="G1570" s="39"/>
      <c r="H1570" s="39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4:18" ht="12">
      <c r="D1571" s="39"/>
      <c r="E1571" s="39"/>
      <c r="F1571" s="39"/>
      <c r="G1571" s="39"/>
      <c r="H1571" s="39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4:18" ht="12">
      <c r="D1572" s="39"/>
      <c r="E1572" s="39"/>
      <c r="F1572" s="39"/>
      <c r="G1572" s="39"/>
      <c r="H1572" s="39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4:18" ht="12">
      <c r="D1573" s="39"/>
      <c r="E1573" s="39"/>
      <c r="F1573" s="39"/>
      <c r="G1573" s="39"/>
      <c r="H1573" s="39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4:18" ht="12">
      <c r="D1574" s="39"/>
      <c r="E1574" s="39"/>
      <c r="F1574" s="39"/>
      <c r="G1574" s="39"/>
      <c r="H1574" s="39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4:18" ht="12">
      <c r="D1575" s="39"/>
      <c r="E1575" s="39"/>
      <c r="F1575" s="39"/>
      <c r="G1575" s="39"/>
      <c r="H1575" s="39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4:18" ht="12">
      <c r="D1576" s="39"/>
      <c r="E1576" s="39"/>
      <c r="F1576" s="39"/>
      <c r="G1576" s="39"/>
      <c r="H1576" s="39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4:18" ht="12">
      <c r="D1577" s="39"/>
      <c r="E1577" s="39"/>
      <c r="F1577" s="39"/>
      <c r="G1577" s="39"/>
      <c r="H1577" s="39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4:18" ht="12">
      <c r="D1578" s="39"/>
      <c r="E1578" s="39"/>
      <c r="F1578" s="39"/>
      <c r="G1578" s="39"/>
      <c r="H1578" s="39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4:18" ht="12">
      <c r="D1579" s="39"/>
      <c r="E1579" s="39"/>
      <c r="F1579" s="39"/>
      <c r="G1579" s="39"/>
      <c r="H1579" s="39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4:18" ht="12">
      <c r="D1580" s="39"/>
      <c r="E1580" s="39"/>
      <c r="F1580" s="39"/>
      <c r="G1580" s="39"/>
      <c r="H1580" s="39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4:18" ht="12">
      <c r="D1581" s="39"/>
      <c r="E1581" s="39"/>
      <c r="F1581" s="39"/>
      <c r="G1581" s="39"/>
      <c r="H1581" s="39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4:18" ht="12">
      <c r="D1582" s="39"/>
      <c r="E1582" s="39"/>
      <c r="F1582" s="39"/>
      <c r="G1582" s="39"/>
      <c r="H1582" s="39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4:18" ht="12">
      <c r="D1583" s="39"/>
      <c r="E1583" s="39"/>
      <c r="F1583" s="39"/>
      <c r="G1583" s="39"/>
      <c r="H1583" s="39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4:18" ht="12">
      <c r="D1584" s="39"/>
      <c r="E1584" s="39"/>
      <c r="F1584" s="39"/>
      <c r="G1584" s="39"/>
      <c r="H1584" s="39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4:18" ht="12">
      <c r="D1585" s="39"/>
      <c r="E1585" s="39"/>
      <c r="F1585" s="39"/>
      <c r="G1585" s="39"/>
      <c r="H1585" s="39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4:18" ht="12">
      <c r="D1586" s="39"/>
      <c r="E1586" s="39"/>
      <c r="F1586" s="39"/>
      <c r="G1586" s="39"/>
      <c r="H1586" s="39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4:18" ht="12">
      <c r="D1587" s="39"/>
      <c r="E1587" s="39"/>
      <c r="F1587" s="39"/>
      <c r="G1587" s="39"/>
      <c r="H1587" s="39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4:18" ht="12">
      <c r="D1588" s="39"/>
      <c r="E1588" s="39"/>
      <c r="F1588" s="39"/>
      <c r="G1588" s="39"/>
      <c r="H1588" s="39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4:18" ht="12">
      <c r="D1589" s="39"/>
      <c r="E1589" s="39"/>
      <c r="F1589" s="39"/>
      <c r="G1589" s="39"/>
      <c r="H1589" s="39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4:18" ht="12">
      <c r="D1590" s="39"/>
      <c r="E1590" s="39"/>
      <c r="F1590" s="39"/>
      <c r="G1590" s="39"/>
      <c r="H1590" s="39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4:18" ht="12">
      <c r="D1591" s="39"/>
      <c r="E1591" s="39"/>
      <c r="F1591" s="39"/>
      <c r="G1591" s="39"/>
      <c r="H1591" s="39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4:18" ht="12">
      <c r="D1592" s="39"/>
      <c r="E1592" s="39"/>
      <c r="F1592" s="39"/>
      <c r="G1592" s="39"/>
      <c r="H1592" s="39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4:18" ht="12">
      <c r="D1593" s="39"/>
      <c r="E1593" s="39"/>
      <c r="F1593" s="39"/>
      <c r="G1593" s="39"/>
      <c r="H1593" s="39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4:18" ht="12">
      <c r="D1594" s="39"/>
      <c r="E1594" s="39"/>
      <c r="F1594" s="39"/>
      <c r="G1594" s="39"/>
      <c r="H1594" s="39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4:18" ht="12">
      <c r="D1595" s="39"/>
      <c r="E1595" s="39"/>
      <c r="F1595" s="39"/>
      <c r="G1595" s="39"/>
      <c r="H1595" s="39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4:18" ht="12">
      <c r="D1596" s="39"/>
      <c r="E1596" s="39"/>
      <c r="F1596" s="39"/>
      <c r="G1596" s="39"/>
      <c r="H1596" s="39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4:18" ht="12">
      <c r="D1597" s="39"/>
      <c r="E1597" s="39"/>
      <c r="F1597" s="39"/>
      <c r="G1597" s="39"/>
      <c r="H1597" s="39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4:18" ht="12">
      <c r="D1598" s="39"/>
      <c r="E1598" s="39"/>
      <c r="F1598" s="39"/>
      <c r="G1598" s="39"/>
      <c r="H1598" s="39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4:18" ht="12">
      <c r="D1599" s="39"/>
      <c r="E1599" s="39"/>
      <c r="F1599" s="39"/>
      <c r="G1599" s="39"/>
      <c r="H1599" s="39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4:18" ht="12">
      <c r="D1600" s="39"/>
      <c r="E1600" s="39"/>
      <c r="F1600" s="39"/>
      <c r="G1600" s="39"/>
      <c r="H1600" s="39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4:18" ht="12">
      <c r="D1601" s="39"/>
      <c r="E1601" s="39"/>
      <c r="F1601" s="39"/>
      <c r="G1601" s="39"/>
      <c r="H1601" s="39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4:18" ht="12">
      <c r="D1602" s="39"/>
      <c r="E1602" s="39"/>
      <c r="F1602" s="39"/>
      <c r="G1602" s="39"/>
      <c r="H1602" s="39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4:18" ht="12">
      <c r="D1603" s="39"/>
      <c r="E1603" s="39"/>
      <c r="F1603" s="39"/>
      <c r="G1603" s="39"/>
      <c r="H1603" s="39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4:18" ht="12">
      <c r="D1604" s="39"/>
      <c r="E1604" s="39"/>
      <c r="F1604" s="39"/>
      <c r="G1604" s="39"/>
      <c r="H1604" s="39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4:18" ht="12">
      <c r="D1605" s="39"/>
      <c r="E1605" s="39"/>
      <c r="F1605" s="39"/>
      <c r="G1605" s="39"/>
      <c r="H1605" s="39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4:18" ht="12">
      <c r="D1606" s="39"/>
      <c r="E1606" s="39"/>
      <c r="F1606" s="39"/>
      <c r="G1606" s="39"/>
      <c r="H1606" s="39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4:18" ht="12">
      <c r="D1607" s="39"/>
      <c r="E1607" s="39"/>
      <c r="F1607" s="39"/>
      <c r="G1607" s="39"/>
      <c r="H1607" s="39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4:18" ht="12">
      <c r="D1608" s="39"/>
      <c r="E1608" s="39"/>
      <c r="F1608" s="39"/>
      <c r="G1608" s="39"/>
      <c r="H1608" s="39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4:18" ht="12">
      <c r="D1609" s="39"/>
      <c r="E1609" s="39"/>
      <c r="F1609" s="39"/>
      <c r="G1609" s="39"/>
      <c r="H1609" s="39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4:18" ht="12">
      <c r="D1610" s="39"/>
      <c r="E1610" s="39"/>
      <c r="F1610" s="39"/>
      <c r="G1610" s="39"/>
      <c r="H1610" s="39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4:18" ht="12">
      <c r="D1611" s="39"/>
      <c r="E1611" s="39"/>
      <c r="F1611" s="39"/>
      <c r="G1611" s="39"/>
      <c r="H1611" s="39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4:18" ht="12">
      <c r="D1612" s="39"/>
      <c r="E1612" s="39"/>
      <c r="F1612" s="39"/>
      <c r="G1612" s="39"/>
      <c r="H1612" s="39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4:18" ht="12">
      <c r="D1613" s="39"/>
      <c r="E1613" s="39"/>
      <c r="F1613" s="39"/>
      <c r="G1613" s="39"/>
      <c r="H1613" s="39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4:18" ht="12">
      <c r="D1614" s="39"/>
      <c r="E1614" s="39"/>
      <c r="F1614" s="39"/>
      <c r="G1614" s="39"/>
      <c r="H1614" s="39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4:18" ht="12">
      <c r="D1615" s="39"/>
      <c r="E1615" s="39"/>
      <c r="F1615" s="39"/>
      <c r="G1615" s="39"/>
      <c r="H1615" s="39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4:18" ht="12">
      <c r="D1616" s="39"/>
      <c r="E1616" s="39"/>
      <c r="F1616" s="39"/>
      <c r="G1616" s="39"/>
      <c r="H1616" s="39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4:18" ht="12">
      <c r="D1617" s="39"/>
      <c r="E1617" s="39"/>
      <c r="F1617" s="39"/>
      <c r="G1617" s="39"/>
      <c r="H1617" s="39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4:18" ht="12">
      <c r="D1618" s="39"/>
      <c r="E1618" s="39"/>
      <c r="F1618" s="39"/>
      <c r="G1618" s="39"/>
      <c r="H1618" s="39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4:18" ht="12">
      <c r="D1619" s="39"/>
      <c r="E1619" s="39"/>
      <c r="F1619" s="39"/>
      <c r="G1619" s="39"/>
      <c r="H1619" s="39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4:18" ht="12">
      <c r="D1620" s="39"/>
      <c r="E1620" s="39"/>
      <c r="F1620" s="39"/>
      <c r="G1620" s="39"/>
      <c r="H1620" s="39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4:18" ht="12">
      <c r="D1621" s="39"/>
      <c r="E1621" s="39"/>
      <c r="F1621" s="39"/>
      <c r="G1621" s="39"/>
      <c r="H1621" s="39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4:18" ht="12">
      <c r="D1622" s="39"/>
      <c r="E1622" s="39"/>
      <c r="F1622" s="39"/>
      <c r="G1622" s="39"/>
      <c r="H1622" s="39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4:18" ht="12">
      <c r="D1623" s="39"/>
      <c r="E1623" s="39"/>
      <c r="F1623" s="39"/>
      <c r="G1623" s="39"/>
      <c r="H1623" s="39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4:18" ht="12">
      <c r="D1624" s="39"/>
      <c r="E1624" s="39"/>
      <c r="F1624" s="39"/>
      <c r="G1624" s="39"/>
      <c r="H1624" s="39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4:18" ht="12">
      <c r="D1625" s="39"/>
      <c r="E1625" s="39"/>
      <c r="F1625" s="39"/>
      <c r="G1625" s="39"/>
      <c r="H1625" s="39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4:18" ht="12">
      <c r="D1626" s="39"/>
      <c r="E1626" s="39"/>
      <c r="F1626" s="39"/>
      <c r="G1626" s="39"/>
      <c r="H1626" s="39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4:18" ht="12">
      <c r="D1627" s="39"/>
      <c r="E1627" s="39"/>
      <c r="F1627" s="39"/>
      <c r="G1627" s="39"/>
      <c r="H1627" s="39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4:18" ht="12">
      <c r="D1628" s="39"/>
      <c r="E1628" s="39"/>
      <c r="F1628" s="39"/>
      <c r="G1628" s="39"/>
      <c r="H1628" s="39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4:18" ht="12">
      <c r="D1629" s="39"/>
      <c r="E1629" s="39"/>
      <c r="F1629" s="39"/>
      <c r="G1629" s="39"/>
      <c r="H1629" s="39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4:18" ht="12">
      <c r="D1630" s="39"/>
      <c r="E1630" s="39"/>
      <c r="F1630" s="39"/>
      <c r="G1630" s="39"/>
      <c r="H1630" s="39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4:18" ht="12">
      <c r="D1631" s="39"/>
      <c r="E1631" s="39"/>
      <c r="F1631" s="39"/>
      <c r="G1631" s="39"/>
      <c r="H1631" s="39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4:18" ht="12">
      <c r="D1632" s="39"/>
      <c r="E1632" s="39"/>
      <c r="F1632" s="39"/>
      <c r="G1632" s="39"/>
      <c r="H1632" s="39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4:18" ht="12">
      <c r="D1633" s="39"/>
      <c r="E1633" s="39"/>
      <c r="F1633" s="39"/>
      <c r="G1633" s="39"/>
      <c r="H1633" s="39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4:18" ht="12">
      <c r="D1634" s="39"/>
      <c r="E1634" s="39"/>
      <c r="F1634" s="39"/>
      <c r="G1634" s="39"/>
      <c r="H1634" s="39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4:18" ht="12">
      <c r="D1635" s="39"/>
      <c r="E1635" s="39"/>
      <c r="F1635" s="39"/>
      <c r="G1635" s="39"/>
      <c r="H1635" s="39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4:18" ht="12">
      <c r="D1636" s="39"/>
      <c r="E1636" s="39"/>
      <c r="F1636" s="39"/>
      <c r="G1636" s="39"/>
      <c r="H1636" s="39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4:18" ht="12">
      <c r="D1637" s="39"/>
      <c r="E1637" s="39"/>
      <c r="F1637" s="39"/>
      <c r="G1637" s="39"/>
      <c r="H1637" s="39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4:18" ht="12">
      <c r="D1638" s="39"/>
      <c r="E1638" s="39"/>
      <c r="F1638" s="39"/>
      <c r="G1638" s="39"/>
      <c r="H1638" s="39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4:18" ht="12">
      <c r="D1639" s="39"/>
      <c r="E1639" s="39"/>
      <c r="F1639" s="39"/>
      <c r="G1639" s="39"/>
      <c r="H1639" s="39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4:18" ht="12">
      <c r="D1640" s="39"/>
      <c r="E1640" s="39"/>
      <c r="F1640" s="39"/>
      <c r="G1640" s="39"/>
      <c r="H1640" s="39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4:18" ht="12">
      <c r="D1641" s="39"/>
      <c r="E1641" s="39"/>
      <c r="F1641" s="39"/>
      <c r="G1641" s="39"/>
      <c r="H1641" s="39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4:18" ht="12">
      <c r="D1642" s="39"/>
      <c r="E1642" s="39"/>
      <c r="F1642" s="39"/>
      <c r="G1642" s="39"/>
      <c r="H1642" s="39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4:18" ht="12">
      <c r="D1643" s="39"/>
      <c r="E1643" s="39"/>
      <c r="F1643" s="39"/>
      <c r="G1643" s="39"/>
      <c r="H1643" s="39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4:18" ht="12">
      <c r="D1644" s="39"/>
      <c r="E1644" s="39"/>
      <c r="F1644" s="39"/>
      <c r="G1644" s="39"/>
      <c r="H1644" s="39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4:18" ht="12">
      <c r="D1645" s="39"/>
      <c r="E1645" s="39"/>
      <c r="F1645" s="39"/>
      <c r="G1645" s="39"/>
      <c r="H1645" s="39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4:18" ht="12">
      <c r="D1646" s="39"/>
      <c r="E1646" s="39"/>
      <c r="F1646" s="39"/>
      <c r="G1646" s="39"/>
      <c r="H1646" s="39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4:18" ht="12">
      <c r="D1647" s="39"/>
      <c r="E1647" s="39"/>
      <c r="F1647" s="39"/>
      <c r="G1647" s="39"/>
      <c r="H1647" s="39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4:18" ht="12">
      <c r="D1648" s="39"/>
      <c r="E1648" s="39"/>
      <c r="F1648" s="39"/>
      <c r="G1648" s="39"/>
      <c r="H1648" s="39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4:18" ht="12">
      <c r="D1649" s="39"/>
      <c r="E1649" s="39"/>
      <c r="F1649" s="39"/>
      <c r="G1649" s="39"/>
      <c r="H1649" s="39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4:18" ht="12">
      <c r="D1650" s="39"/>
      <c r="E1650" s="39"/>
      <c r="F1650" s="39"/>
      <c r="G1650" s="39"/>
      <c r="H1650" s="39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4:18" ht="12">
      <c r="D1651" s="39"/>
      <c r="E1651" s="39"/>
      <c r="F1651" s="39"/>
      <c r="G1651" s="39"/>
      <c r="H1651" s="39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4:18" ht="12">
      <c r="D1652" s="39"/>
      <c r="E1652" s="39"/>
      <c r="F1652" s="39"/>
      <c r="G1652" s="39"/>
      <c r="H1652" s="39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4:18" ht="12">
      <c r="D1653" s="39"/>
      <c r="E1653" s="39"/>
      <c r="F1653" s="39"/>
      <c r="G1653" s="39"/>
      <c r="H1653" s="39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4:18" ht="12">
      <c r="D1654" s="39"/>
      <c r="E1654" s="39"/>
      <c r="F1654" s="39"/>
      <c r="G1654" s="39"/>
      <c r="H1654" s="39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4:18" ht="12">
      <c r="D1655" s="39"/>
      <c r="E1655" s="39"/>
      <c r="F1655" s="39"/>
      <c r="G1655" s="39"/>
      <c r="H1655" s="39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4:18" ht="12">
      <c r="D1656" s="39"/>
      <c r="E1656" s="39"/>
      <c r="F1656" s="39"/>
      <c r="G1656" s="39"/>
      <c r="H1656" s="39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4:18" ht="12">
      <c r="D1657" s="39"/>
      <c r="E1657" s="39"/>
      <c r="F1657" s="39"/>
      <c r="G1657" s="39"/>
      <c r="H1657" s="39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3:18" ht="12">
      <c r="M1658" s="2"/>
      <c r="N1658" s="2"/>
      <c r="O1658" s="2"/>
      <c r="P1658" s="2"/>
      <c r="Q1658" s="2"/>
      <c r="R1658" s="2"/>
    </row>
    <row r="1659" spans="13:18" ht="12">
      <c r="M1659" s="2"/>
      <c r="N1659" s="2"/>
      <c r="O1659" s="2"/>
      <c r="P1659" s="2"/>
      <c r="Q1659" s="2"/>
      <c r="R1659" s="2"/>
    </row>
  </sheetData>
  <sheetProtection/>
  <mergeCells count="4">
    <mergeCell ref="A2:L2"/>
    <mergeCell ref="G6:H6"/>
    <mergeCell ref="I6:J6"/>
    <mergeCell ref="K6:L6"/>
  </mergeCells>
  <printOptions/>
  <pageMargins left="0.35433070866141736" right="0.35433070866141736" top="0.5511811023622047" bottom="0.5511811023622047" header="0.31496062992125984" footer="0.3937007874015748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5:GO669"/>
  <sheetViews>
    <sheetView zoomScale="75" zoomScaleNormal="75" zoomScalePageLayoutView="0" workbookViewId="0" topLeftCell="A1">
      <selection activeCell="M26" sqref="M26"/>
    </sheetView>
  </sheetViews>
  <sheetFormatPr defaultColWidth="8.875" defaultRowHeight="12.75"/>
  <cols>
    <col min="1" max="1" width="40.625" style="8" customWidth="1"/>
    <col min="2" max="2" width="24.375" style="8" customWidth="1"/>
    <col min="3" max="3" width="6.25390625" style="10" hidden="1" customWidth="1"/>
    <col min="4" max="4" width="5.125" style="11" hidden="1" customWidth="1"/>
    <col min="5" max="5" width="6.25390625" style="12" hidden="1" customWidth="1"/>
    <col min="6" max="6" width="6.375" style="10" hidden="1" customWidth="1"/>
    <col min="7" max="7" width="4.75390625" style="7" hidden="1" customWidth="1"/>
    <col min="8" max="8" width="10.125" style="8" hidden="1" customWidth="1"/>
    <col min="9" max="9" width="9.625" style="8" hidden="1" customWidth="1"/>
    <col min="10" max="10" width="9.25390625" style="8" hidden="1" customWidth="1"/>
    <col min="11" max="13" width="10.25390625" style="0" customWidth="1"/>
    <col min="14" max="14" width="9.75390625" style="0" customWidth="1"/>
    <col min="15" max="15" width="9.25390625" style="0" customWidth="1"/>
    <col min="16" max="16" width="9.75390625" style="0" customWidth="1"/>
    <col min="17" max="17" width="9.25390625" style="0" customWidth="1"/>
    <col min="18" max="18" width="10.00390625" style="0" customWidth="1"/>
    <col min="19" max="19" width="9.25390625" style="0" customWidth="1"/>
    <col min="20" max="28" width="5.75390625" style="0" customWidth="1"/>
    <col min="29" max="34" width="9.125" style="0" customWidth="1"/>
    <col min="35" max="16384" width="8.875" style="8" customWidth="1"/>
  </cols>
  <sheetData>
    <row r="1" ht="19.5" customHeight="1"/>
    <row r="2" ht="24" customHeight="1"/>
    <row r="3" ht="18" customHeight="1" hidden="1"/>
    <row r="4" ht="12" customHeight="1"/>
    <row r="5" ht="15" customHeight="1">
      <c r="A5" s="150" t="s">
        <v>287</v>
      </c>
    </row>
    <row r="6" ht="25.5" customHeight="1"/>
    <row r="7" spans="3:6" ht="24" customHeight="1" thickBot="1">
      <c r="C7" s="3"/>
      <c r="D7" s="4"/>
      <c r="E7" s="5"/>
      <c r="F7" s="3"/>
    </row>
    <row r="8" ht="22.5" customHeight="1" hidden="1"/>
    <row r="9" spans="1:10" ht="21.75" customHeight="1">
      <c r="A9" s="13" t="s">
        <v>775</v>
      </c>
      <c r="B9" s="14" t="s">
        <v>776</v>
      </c>
      <c r="C9" s="15" t="s">
        <v>777</v>
      </c>
      <c r="D9" s="16" t="s">
        <v>778</v>
      </c>
      <c r="E9" s="17" t="s">
        <v>779</v>
      </c>
      <c r="F9" s="16" t="s">
        <v>780</v>
      </c>
      <c r="G9" s="18" t="s">
        <v>781</v>
      </c>
      <c r="H9" s="19" t="s">
        <v>782</v>
      </c>
      <c r="I9" s="20"/>
      <c r="J9" s="20"/>
    </row>
    <row r="10" spans="1:10" ht="10.5" customHeight="1">
      <c r="A10" s="21"/>
      <c r="B10" s="22"/>
      <c r="C10" s="23"/>
      <c r="D10" s="24"/>
      <c r="E10" s="25"/>
      <c r="F10" s="23"/>
      <c r="G10" s="26"/>
      <c r="H10" s="27">
        <v>1996</v>
      </c>
      <c r="I10" s="27">
        <v>1997</v>
      </c>
      <c r="J10" s="27">
        <v>1998</v>
      </c>
    </row>
    <row r="11" spans="1:10" ht="14.25" customHeight="1" thickBot="1">
      <c r="A11" s="28"/>
      <c r="B11" s="29"/>
      <c r="C11" s="30"/>
      <c r="D11" s="31"/>
      <c r="E11" s="32"/>
      <c r="F11" s="30"/>
      <c r="G11" s="33"/>
      <c r="H11" s="30"/>
      <c r="I11" s="30"/>
      <c r="J11" s="34"/>
    </row>
    <row r="12" spans="1:34" s="9" customFormat="1" ht="15" customHeight="1">
      <c r="A12" s="140" t="s">
        <v>787</v>
      </c>
      <c r="B12" s="141"/>
      <c r="C12" s="35"/>
      <c r="D12" s="36"/>
      <c r="E12" s="37"/>
      <c r="F12" s="35"/>
      <c r="G12" s="38"/>
      <c r="H12" s="39"/>
      <c r="I12" s="39"/>
      <c r="J12" s="3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9" customFormat="1" ht="22.5" customHeight="1">
      <c r="A13" s="40" t="s">
        <v>788</v>
      </c>
      <c r="B13" s="41" t="s">
        <v>789</v>
      </c>
      <c r="C13" s="42" t="s">
        <v>790</v>
      </c>
      <c r="D13" s="43"/>
      <c r="E13" s="44"/>
      <c r="F13" s="42"/>
      <c r="G13" s="45" t="s">
        <v>791</v>
      </c>
      <c r="H13" s="46"/>
      <c r="I13" s="46"/>
      <c r="J13" s="4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9" customFormat="1" ht="12.75">
      <c r="A14" s="40"/>
      <c r="B14" s="47" t="s">
        <v>792</v>
      </c>
      <c r="C14" s="42" t="s">
        <v>790</v>
      </c>
      <c r="D14" s="43"/>
      <c r="E14" s="44"/>
      <c r="F14" s="42"/>
      <c r="G14" s="45" t="s">
        <v>793</v>
      </c>
      <c r="H14" s="46"/>
      <c r="I14" s="46"/>
      <c r="J14" s="4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9" customFormat="1" ht="15" customHeight="1">
      <c r="A15" s="40" t="s">
        <v>794</v>
      </c>
      <c r="B15" s="41" t="s">
        <v>789</v>
      </c>
      <c r="C15" s="42" t="s">
        <v>795</v>
      </c>
      <c r="D15" s="43"/>
      <c r="E15" s="44"/>
      <c r="F15" s="42"/>
      <c r="G15" s="45" t="s">
        <v>791</v>
      </c>
      <c r="H15" s="46"/>
      <c r="I15" s="46"/>
      <c r="J15" s="4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9" customFormat="1" ht="12.75">
      <c r="A16" s="40"/>
      <c r="B16" s="41" t="s">
        <v>792</v>
      </c>
      <c r="C16" s="42" t="s">
        <v>795</v>
      </c>
      <c r="D16" s="43"/>
      <c r="E16" s="44"/>
      <c r="F16" s="42"/>
      <c r="G16" s="45" t="s">
        <v>793</v>
      </c>
      <c r="H16" s="46"/>
      <c r="I16" s="46"/>
      <c r="J16" s="4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9" customFormat="1" ht="12.75">
      <c r="A17" s="40" t="s">
        <v>796</v>
      </c>
      <c r="B17" s="41" t="s">
        <v>789</v>
      </c>
      <c r="C17" s="42" t="s">
        <v>797</v>
      </c>
      <c r="D17" s="43"/>
      <c r="E17" s="44"/>
      <c r="F17" s="42"/>
      <c r="G17" s="45" t="s">
        <v>791</v>
      </c>
      <c r="H17" s="46"/>
      <c r="I17" s="46"/>
      <c r="J17" s="4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9" customFormat="1" ht="12.75">
      <c r="A18" s="40"/>
      <c r="B18" s="41" t="s">
        <v>792</v>
      </c>
      <c r="C18" s="42" t="s">
        <v>797</v>
      </c>
      <c r="D18" s="43"/>
      <c r="E18" s="44"/>
      <c r="F18" s="42"/>
      <c r="G18" s="45" t="s">
        <v>793</v>
      </c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9" customFormat="1" ht="24.75" customHeight="1">
      <c r="A19" s="48" t="s">
        <v>798</v>
      </c>
      <c r="B19" s="41"/>
      <c r="C19" s="42"/>
      <c r="D19" s="43"/>
      <c r="E19" s="44"/>
      <c r="F19" s="42"/>
      <c r="G19" s="45"/>
      <c r="H19" s="46"/>
      <c r="I19" s="46"/>
      <c r="J19" s="4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9" customFormat="1" ht="24.75" customHeight="1">
      <c r="A20" s="49" t="s">
        <v>768</v>
      </c>
      <c r="B20" s="50"/>
      <c r="C20" s="42"/>
      <c r="D20" s="43"/>
      <c r="E20" s="44"/>
      <c r="F20" s="42"/>
      <c r="G20" s="45"/>
      <c r="H20" s="46"/>
      <c r="I20" s="46"/>
      <c r="J20" s="4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9" customFormat="1" ht="24.75" customHeight="1">
      <c r="A21" s="52" t="s">
        <v>772</v>
      </c>
      <c r="B21" s="50"/>
      <c r="C21" s="42"/>
      <c r="D21" s="43"/>
      <c r="E21" s="44"/>
      <c r="F21" s="42"/>
      <c r="G21" s="45"/>
      <c r="H21" s="46"/>
      <c r="I21" s="46"/>
      <c r="J21" s="4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9" customFormat="1" ht="24.75" customHeight="1">
      <c r="A22" s="52" t="s">
        <v>807</v>
      </c>
      <c r="B22" s="50" t="s">
        <v>769</v>
      </c>
      <c r="C22" s="42"/>
      <c r="D22" s="43"/>
      <c r="E22" s="44"/>
      <c r="F22" s="42"/>
      <c r="G22" s="45"/>
      <c r="H22" s="46"/>
      <c r="I22" s="46"/>
      <c r="J22" s="4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9" customFormat="1" ht="31.5" customHeight="1">
      <c r="A23" s="52" t="s">
        <v>808</v>
      </c>
      <c r="B23" s="50" t="s">
        <v>769</v>
      </c>
      <c r="C23" s="42"/>
      <c r="D23" s="43"/>
      <c r="E23" s="44"/>
      <c r="F23" s="42"/>
      <c r="G23" s="45"/>
      <c r="H23" s="46"/>
      <c r="I23" s="46"/>
      <c r="J23" s="4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9" customFormat="1" ht="24.75" customHeight="1">
      <c r="A24" s="52" t="s">
        <v>809</v>
      </c>
      <c r="B24" s="50" t="s">
        <v>769</v>
      </c>
      <c r="C24" s="42"/>
      <c r="D24" s="43"/>
      <c r="E24" s="44"/>
      <c r="F24" s="42"/>
      <c r="G24" s="45"/>
      <c r="H24" s="46"/>
      <c r="I24" s="46"/>
      <c r="J24" s="4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9" customFormat="1" ht="24.75" customHeight="1">
      <c r="A25" s="52" t="s">
        <v>770</v>
      </c>
      <c r="B25" s="50" t="s">
        <v>769</v>
      </c>
      <c r="C25" s="42"/>
      <c r="D25" s="43"/>
      <c r="E25" s="44"/>
      <c r="F25" s="42"/>
      <c r="G25" s="45"/>
      <c r="H25" s="46"/>
      <c r="I25" s="46"/>
      <c r="J25" s="4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9" customFormat="1" ht="33" customHeight="1">
      <c r="A26" s="52" t="s">
        <v>771</v>
      </c>
      <c r="B26" s="50" t="s">
        <v>769</v>
      </c>
      <c r="C26" s="42"/>
      <c r="D26" s="43"/>
      <c r="E26" s="44"/>
      <c r="F26" s="42"/>
      <c r="G26" s="45"/>
      <c r="H26" s="46"/>
      <c r="I26" s="46"/>
      <c r="J26" s="4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9" customFormat="1" ht="22.5" customHeight="1">
      <c r="A27" s="48" t="s">
        <v>800</v>
      </c>
      <c r="B27" s="41" t="s">
        <v>799</v>
      </c>
      <c r="C27" s="42" t="s">
        <v>801</v>
      </c>
      <c r="D27" s="43"/>
      <c r="E27" s="44">
        <v>99999</v>
      </c>
      <c r="F27" s="42"/>
      <c r="G27" s="45" t="s">
        <v>802</v>
      </c>
      <c r="H27" s="46"/>
      <c r="I27" s="46"/>
      <c r="J27" s="4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9" customFormat="1" ht="22.5">
      <c r="A28" s="40"/>
      <c r="B28" s="41" t="s">
        <v>803</v>
      </c>
      <c r="C28" s="42" t="s">
        <v>801</v>
      </c>
      <c r="D28" s="43"/>
      <c r="E28" s="44">
        <v>99999</v>
      </c>
      <c r="F28" s="42"/>
      <c r="G28" s="45" t="s">
        <v>793</v>
      </c>
      <c r="H28" s="46"/>
      <c r="I28" s="46"/>
      <c r="J28" s="4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197" s="9" customFormat="1" ht="21" customHeight="1">
      <c r="A29" s="40"/>
      <c r="B29" s="41" t="s">
        <v>804</v>
      </c>
      <c r="C29" s="42" t="s">
        <v>801</v>
      </c>
      <c r="D29" s="43"/>
      <c r="E29" s="44">
        <v>99999</v>
      </c>
      <c r="F29" s="42"/>
      <c r="G29" s="45" t="s">
        <v>805</v>
      </c>
      <c r="H29" s="46"/>
      <c r="I29" s="46"/>
      <c r="J29" s="4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</row>
    <row r="30" spans="1:10" ht="12.75">
      <c r="A30" s="40" t="s">
        <v>806</v>
      </c>
      <c r="B30" s="41"/>
      <c r="C30" s="42"/>
      <c r="D30" s="43"/>
      <c r="E30" s="44"/>
      <c r="F30" s="42"/>
      <c r="G30" s="45"/>
      <c r="H30" s="46"/>
      <c r="I30" s="46"/>
      <c r="J30" s="46"/>
    </row>
    <row r="31" spans="1:10" ht="22.5">
      <c r="A31" s="40" t="s">
        <v>807</v>
      </c>
      <c r="B31" s="41" t="s">
        <v>799</v>
      </c>
      <c r="C31" s="42" t="s">
        <v>801</v>
      </c>
      <c r="D31" s="43"/>
      <c r="E31" s="44">
        <v>10000</v>
      </c>
      <c r="F31" s="42"/>
      <c r="G31" s="45" t="s">
        <v>802</v>
      </c>
      <c r="H31" s="46"/>
      <c r="I31" s="46"/>
      <c r="J31" s="46"/>
    </row>
    <row r="32" spans="1:10" ht="22.5">
      <c r="A32" s="40"/>
      <c r="B32" s="41" t="s">
        <v>803</v>
      </c>
      <c r="C32" s="42" t="s">
        <v>801</v>
      </c>
      <c r="D32" s="43"/>
      <c r="E32" s="44">
        <v>10000</v>
      </c>
      <c r="F32" s="42"/>
      <c r="G32" s="45" t="s">
        <v>793</v>
      </c>
      <c r="H32" s="46"/>
      <c r="I32" s="46"/>
      <c r="J32" s="46"/>
    </row>
    <row r="33" spans="1:10" ht="16.5" customHeight="1">
      <c r="A33" s="40"/>
      <c r="B33" s="41" t="s">
        <v>804</v>
      </c>
      <c r="C33" s="42" t="s">
        <v>801</v>
      </c>
      <c r="D33" s="43"/>
      <c r="E33" s="44">
        <v>10000</v>
      </c>
      <c r="F33" s="42"/>
      <c r="G33" s="45" t="s">
        <v>805</v>
      </c>
      <c r="H33" s="46"/>
      <c r="I33" s="46"/>
      <c r="J33" s="46"/>
    </row>
    <row r="34" spans="1:10" ht="33.75">
      <c r="A34" s="40" t="s">
        <v>808</v>
      </c>
      <c r="B34" s="41" t="s">
        <v>799</v>
      </c>
      <c r="C34" s="42" t="s">
        <v>801</v>
      </c>
      <c r="D34" s="43"/>
      <c r="E34" s="44">
        <v>25000</v>
      </c>
      <c r="F34" s="42"/>
      <c r="G34" s="45" t="s">
        <v>802</v>
      </c>
      <c r="H34" s="46"/>
      <c r="I34" s="46"/>
      <c r="J34" s="46"/>
    </row>
    <row r="35" spans="1:10" ht="22.5">
      <c r="A35" s="40"/>
      <c r="B35" s="41" t="s">
        <v>803</v>
      </c>
      <c r="C35" s="42" t="s">
        <v>801</v>
      </c>
      <c r="D35" s="43"/>
      <c r="E35" s="44">
        <v>25000</v>
      </c>
      <c r="F35" s="42"/>
      <c r="G35" s="45" t="s">
        <v>793</v>
      </c>
      <c r="H35" s="46"/>
      <c r="I35" s="46"/>
      <c r="J35" s="46"/>
    </row>
    <row r="36" spans="1:10" ht="16.5" customHeight="1">
      <c r="A36" s="40"/>
      <c r="B36" s="41" t="s">
        <v>804</v>
      </c>
      <c r="C36" s="42" t="s">
        <v>801</v>
      </c>
      <c r="D36" s="43"/>
      <c r="E36" s="44">
        <v>25000</v>
      </c>
      <c r="F36" s="42"/>
      <c r="G36" s="45" t="s">
        <v>805</v>
      </c>
      <c r="H36" s="46"/>
      <c r="I36" s="46"/>
      <c r="J36" s="46"/>
    </row>
    <row r="37" spans="1:10" ht="22.5">
      <c r="A37" s="40" t="s">
        <v>809</v>
      </c>
      <c r="B37" s="41" t="s">
        <v>799</v>
      </c>
      <c r="C37" s="42" t="s">
        <v>801</v>
      </c>
      <c r="D37" s="43"/>
      <c r="E37" s="44">
        <v>60000</v>
      </c>
      <c r="F37" s="42"/>
      <c r="G37" s="45" t="s">
        <v>802</v>
      </c>
      <c r="H37" s="46"/>
      <c r="I37" s="46"/>
      <c r="J37" s="46"/>
    </row>
    <row r="38" spans="1:10" ht="22.5">
      <c r="A38" s="40"/>
      <c r="B38" s="41" t="s">
        <v>803</v>
      </c>
      <c r="C38" s="42" t="s">
        <v>801</v>
      </c>
      <c r="D38" s="43"/>
      <c r="E38" s="44">
        <v>60000</v>
      </c>
      <c r="F38" s="42"/>
      <c r="G38" s="45" t="s">
        <v>793</v>
      </c>
      <c r="H38" s="46"/>
      <c r="I38" s="46"/>
      <c r="J38" s="46"/>
    </row>
    <row r="39" spans="1:10" ht="20.25" customHeight="1">
      <c r="A39" s="40"/>
      <c r="B39" s="41" t="s">
        <v>804</v>
      </c>
      <c r="C39" s="42" t="s">
        <v>801</v>
      </c>
      <c r="D39" s="43"/>
      <c r="E39" s="44">
        <v>60000</v>
      </c>
      <c r="F39" s="42"/>
      <c r="G39" s="45" t="s">
        <v>805</v>
      </c>
      <c r="H39" s="46"/>
      <c r="I39" s="46"/>
      <c r="J39" s="46"/>
    </row>
    <row r="40" spans="1:10" ht="22.5">
      <c r="A40" s="40" t="s">
        <v>810</v>
      </c>
      <c r="B40" s="41" t="s">
        <v>799</v>
      </c>
      <c r="C40" s="42" t="s">
        <v>801</v>
      </c>
      <c r="D40" s="43"/>
      <c r="E40" s="44">
        <v>51000</v>
      </c>
      <c r="F40" s="42"/>
      <c r="G40" s="45" t="s">
        <v>802</v>
      </c>
      <c r="H40" s="46"/>
      <c r="I40" s="46"/>
      <c r="J40" s="46"/>
    </row>
    <row r="41" spans="1:10" ht="22.5">
      <c r="A41" s="40"/>
      <c r="B41" s="41" t="s">
        <v>803</v>
      </c>
      <c r="C41" s="42" t="s">
        <v>801</v>
      </c>
      <c r="D41" s="43"/>
      <c r="E41" s="44">
        <v>51000</v>
      </c>
      <c r="F41" s="42"/>
      <c r="G41" s="45" t="s">
        <v>793</v>
      </c>
      <c r="H41" s="46"/>
      <c r="I41" s="46"/>
      <c r="J41" s="46"/>
    </row>
    <row r="42" spans="1:10" ht="14.25" customHeight="1">
      <c r="A42" s="40"/>
      <c r="B42" s="41" t="s">
        <v>804</v>
      </c>
      <c r="C42" s="42" t="s">
        <v>801</v>
      </c>
      <c r="D42" s="43"/>
      <c r="E42" s="44">
        <v>51000</v>
      </c>
      <c r="F42" s="42"/>
      <c r="G42" s="45" t="s">
        <v>805</v>
      </c>
      <c r="H42" s="46"/>
      <c r="I42" s="46"/>
      <c r="J42" s="46"/>
    </row>
    <row r="43" spans="1:10" ht="31.5" customHeight="1">
      <c r="A43" s="40" t="s">
        <v>811</v>
      </c>
      <c r="B43" s="41" t="s">
        <v>799</v>
      </c>
      <c r="C43" s="42" t="s">
        <v>801</v>
      </c>
      <c r="D43" s="43"/>
      <c r="E43" s="44">
        <v>70000</v>
      </c>
      <c r="F43" s="42"/>
      <c r="G43" s="45" t="s">
        <v>802</v>
      </c>
      <c r="H43" s="46"/>
      <c r="I43" s="46"/>
      <c r="J43" s="46"/>
    </row>
    <row r="44" spans="1:10" ht="22.5">
      <c r="A44" s="40"/>
      <c r="B44" s="41" t="s">
        <v>803</v>
      </c>
      <c r="C44" s="42" t="s">
        <v>801</v>
      </c>
      <c r="D44" s="43"/>
      <c r="E44" s="44">
        <v>70000</v>
      </c>
      <c r="F44" s="42"/>
      <c r="G44" s="45" t="s">
        <v>793</v>
      </c>
      <c r="H44" s="46"/>
      <c r="I44" s="46"/>
      <c r="J44" s="46"/>
    </row>
    <row r="45" spans="1:10" ht="20.25" customHeight="1">
      <c r="A45" s="40"/>
      <c r="B45" s="41" t="s">
        <v>804</v>
      </c>
      <c r="C45" s="42" t="s">
        <v>801</v>
      </c>
      <c r="D45" s="43"/>
      <c r="E45" s="44">
        <v>70000</v>
      </c>
      <c r="F45" s="42"/>
      <c r="G45" s="45" t="s">
        <v>805</v>
      </c>
      <c r="H45" s="46"/>
      <c r="I45" s="46"/>
      <c r="J45" s="46"/>
    </row>
    <row r="46" spans="1:10" ht="22.5">
      <c r="A46" s="40" t="s">
        <v>812</v>
      </c>
      <c r="B46" s="41" t="s">
        <v>799</v>
      </c>
      <c r="C46" s="42" t="s">
        <v>801</v>
      </c>
      <c r="D46" s="43"/>
      <c r="E46" s="44">
        <v>87000</v>
      </c>
      <c r="F46" s="42"/>
      <c r="G46" s="45" t="s">
        <v>802</v>
      </c>
      <c r="H46" s="46"/>
      <c r="I46" s="46"/>
      <c r="J46" s="46"/>
    </row>
    <row r="47" spans="1:10" ht="22.5">
      <c r="A47" s="40"/>
      <c r="B47" s="41" t="s">
        <v>803</v>
      </c>
      <c r="C47" s="42" t="s">
        <v>801</v>
      </c>
      <c r="D47" s="43"/>
      <c r="E47" s="44">
        <v>87000</v>
      </c>
      <c r="F47" s="42"/>
      <c r="G47" s="45" t="s">
        <v>793</v>
      </c>
      <c r="H47" s="46"/>
      <c r="I47" s="46"/>
      <c r="J47" s="46"/>
    </row>
    <row r="48" spans="1:10" ht="22.5">
      <c r="A48" s="40"/>
      <c r="B48" s="41" t="s">
        <v>804</v>
      </c>
      <c r="C48" s="42" t="s">
        <v>801</v>
      </c>
      <c r="D48" s="43"/>
      <c r="E48" s="44">
        <v>87000</v>
      </c>
      <c r="F48" s="42"/>
      <c r="G48" s="45" t="s">
        <v>805</v>
      </c>
      <c r="H48" s="46"/>
      <c r="I48" s="46"/>
      <c r="J48" s="46"/>
    </row>
    <row r="49" spans="1:10" ht="22.5">
      <c r="A49" s="52" t="s">
        <v>813</v>
      </c>
      <c r="B49" s="50" t="s">
        <v>799</v>
      </c>
      <c r="C49" s="42"/>
      <c r="D49" s="43"/>
      <c r="E49" s="44"/>
      <c r="F49" s="42"/>
      <c r="G49" s="45"/>
      <c r="H49" s="46"/>
      <c r="I49" s="46"/>
      <c r="J49" s="46"/>
    </row>
    <row r="50" spans="1:10" ht="22.5">
      <c r="A50" s="52"/>
      <c r="B50" s="50" t="s">
        <v>803</v>
      </c>
      <c r="C50" s="42"/>
      <c r="D50" s="43"/>
      <c r="E50" s="44"/>
      <c r="F50" s="42"/>
      <c r="G50" s="45"/>
      <c r="H50" s="46"/>
      <c r="I50" s="46"/>
      <c r="J50" s="46"/>
    </row>
    <row r="51" spans="1:10" ht="22.5">
      <c r="A51" s="52"/>
      <c r="B51" s="50" t="s">
        <v>804</v>
      </c>
      <c r="C51" s="42"/>
      <c r="D51" s="43"/>
      <c r="E51" s="44"/>
      <c r="F51" s="42"/>
      <c r="G51" s="45"/>
      <c r="H51" s="46"/>
      <c r="I51" s="46"/>
      <c r="J51" s="46"/>
    </row>
    <row r="52" spans="1:10" ht="33" customHeight="1">
      <c r="A52" s="40" t="s">
        <v>814</v>
      </c>
      <c r="B52" s="41"/>
      <c r="C52" s="42"/>
      <c r="D52" s="43"/>
      <c r="E52" s="44"/>
      <c r="F52" s="42"/>
      <c r="G52" s="45"/>
      <c r="H52" s="46"/>
      <c r="I52" s="46"/>
      <c r="J52" s="46"/>
    </row>
    <row r="53" spans="1:10" ht="12.75">
      <c r="A53" s="40" t="s">
        <v>815</v>
      </c>
      <c r="B53" s="41" t="s">
        <v>816</v>
      </c>
      <c r="C53" s="42" t="s">
        <v>817</v>
      </c>
      <c r="D53" s="43"/>
      <c r="E53" s="44"/>
      <c r="F53" s="42"/>
      <c r="G53" s="45" t="s">
        <v>818</v>
      </c>
      <c r="H53" s="46"/>
      <c r="I53" s="46"/>
      <c r="J53" s="46"/>
    </row>
    <row r="54" spans="1:10" ht="12.75">
      <c r="A54" s="40" t="s">
        <v>819</v>
      </c>
      <c r="B54" s="41" t="s">
        <v>816</v>
      </c>
      <c r="C54" s="42" t="s">
        <v>820</v>
      </c>
      <c r="D54" s="43"/>
      <c r="E54" s="44"/>
      <c r="F54" s="42"/>
      <c r="G54" s="45" t="s">
        <v>818</v>
      </c>
      <c r="H54" s="46"/>
      <c r="I54" s="46"/>
      <c r="J54" s="46"/>
    </row>
    <row r="55" spans="1:10" ht="12.75">
      <c r="A55" s="40" t="s">
        <v>821</v>
      </c>
      <c r="B55" s="41" t="s">
        <v>816</v>
      </c>
      <c r="C55" s="42" t="s">
        <v>822</v>
      </c>
      <c r="D55" s="43"/>
      <c r="E55" s="44"/>
      <c r="F55" s="42"/>
      <c r="G55" s="45" t="s">
        <v>818</v>
      </c>
      <c r="H55" s="46"/>
      <c r="I55" s="46"/>
      <c r="J55" s="46"/>
    </row>
    <row r="56" spans="1:10" ht="38.25" customHeight="1">
      <c r="A56" s="40" t="s">
        <v>823</v>
      </c>
      <c r="B56" s="41"/>
      <c r="C56" s="42"/>
      <c r="D56" s="43"/>
      <c r="E56" s="44"/>
      <c r="F56" s="42"/>
      <c r="G56" s="45"/>
      <c r="H56" s="46"/>
      <c r="I56" s="46"/>
      <c r="J56" s="46"/>
    </row>
    <row r="57" spans="1:10" ht="12.75">
      <c r="A57" s="40" t="s">
        <v>824</v>
      </c>
      <c r="B57" s="41" t="s">
        <v>816</v>
      </c>
      <c r="C57" s="42" t="s">
        <v>825</v>
      </c>
      <c r="D57" s="43"/>
      <c r="E57" s="44"/>
      <c r="F57" s="42"/>
      <c r="G57" s="45" t="s">
        <v>818</v>
      </c>
      <c r="H57" s="46"/>
      <c r="I57" s="46"/>
      <c r="J57" s="46"/>
    </row>
    <row r="58" spans="1:10" ht="12.75">
      <c r="A58" s="40" t="s">
        <v>826</v>
      </c>
      <c r="B58" s="41" t="s">
        <v>816</v>
      </c>
      <c r="C58" s="42" t="s">
        <v>827</v>
      </c>
      <c r="D58" s="43"/>
      <c r="E58" s="44"/>
      <c r="F58" s="42"/>
      <c r="G58" s="45" t="s">
        <v>818</v>
      </c>
      <c r="H58" s="46"/>
      <c r="I58" s="46"/>
      <c r="J58" s="46"/>
    </row>
    <row r="59" spans="1:10" ht="12.75">
      <c r="A59" s="40" t="s">
        <v>828</v>
      </c>
      <c r="B59" s="41" t="s">
        <v>816</v>
      </c>
      <c r="C59" s="42" t="s">
        <v>829</v>
      </c>
      <c r="D59" s="43"/>
      <c r="E59" s="44"/>
      <c r="F59" s="42"/>
      <c r="G59" s="45" t="s">
        <v>818</v>
      </c>
      <c r="H59" s="46"/>
      <c r="I59" s="46"/>
      <c r="J59" s="46"/>
    </row>
    <row r="60" spans="1:10" ht="28.5" customHeight="1">
      <c r="A60" s="40" t="s">
        <v>830</v>
      </c>
      <c r="B60" s="41" t="s">
        <v>816</v>
      </c>
      <c r="C60" s="42" t="s">
        <v>831</v>
      </c>
      <c r="D60" s="43"/>
      <c r="E60" s="44"/>
      <c r="F60" s="42"/>
      <c r="G60" s="45" t="s">
        <v>818</v>
      </c>
      <c r="H60" s="46"/>
      <c r="I60" s="46"/>
      <c r="J60" s="46"/>
    </row>
    <row r="61" spans="1:10" ht="12.75">
      <c r="A61" s="40"/>
      <c r="B61" s="41"/>
      <c r="C61" s="42"/>
      <c r="D61" s="43"/>
      <c r="E61" s="44"/>
      <c r="F61" s="42"/>
      <c r="G61" s="45"/>
      <c r="H61" s="46"/>
      <c r="I61" s="46"/>
      <c r="J61" s="46"/>
    </row>
    <row r="62" spans="1:10" ht="12.75">
      <c r="A62" s="48" t="s">
        <v>832</v>
      </c>
      <c r="B62" s="41"/>
      <c r="C62" s="42"/>
      <c r="D62" s="43"/>
      <c r="E62" s="44"/>
      <c r="F62" s="42"/>
      <c r="G62" s="45"/>
      <c r="H62" s="46"/>
      <c r="I62" s="46"/>
      <c r="J62" s="46"/>
    </row>
    <row r="63" spans="1:10" ht="33.75">
      <c r="A63" s="40" t="s">
        <v>833</v>
      </c>
      <c r="B63" s="41" t="s">
        <v>799</v>
      </c>
      <c r="C63" s="42" t="s">
        <v>834</v>
      </c>
      <c r="D63" s="43"/>
      <c r="E63" s="44">
        <v>10000</v>
      </c>
      <c r="F63" s="42" t="s">
        <v>835</v>
      </c>
      <c r="G63" s="45" t="s">
        <v>802</v>
      </c>
      <c r="H63" s="46"/>
      <c r="I63" s="46"/>
      <c r="J63" s="46"/>
    </row>
    <row r="64" spans="1:10" ht="21.75" customHeight="1">
      <c r="A64" s="40"/>
      <c r="B64" s="41" t="s">
        <v>836</v>
      </c>
      <c r="C64" s="42" t="s">
        <v>834</v>
      </c>
      <c r="D64" s="43"/>
      <c r="E64" s="44">
        <v>10000</v>
      </c>
      <c r="F64" s="42" t="s">
        <v>835</v>
      </c>
      <c r="G64" s="45" t="s">
        <v>793</v>
      </c>
      <c r="H64" s="46"/>
      <c r="I64" s="46"/>
      <c r="J64" s="46"/>
    </row>
    <row r="65" spans="1:10" ht="22.5">
      <c r="A65" s="40"/>
      <c r="B65" s="41" t="s">
        <v>804</v>
      </c>
      <c r="C65" s="42" t="s">
        <v>834</v>
      </c>
      <c r="D65" s="43"/>
      <c r="E65" s="44">
        <v>10000</v>
      </c>
      <c r="F65" s="42" t="s">
        <v>835</v>
      </c>
      <c r="G65" s="45" t="s">
        <v>805</v>
      </c>
      <c r="H65" s="46"/>
      <c r="I65" s="46"/>
      <c r="J65" s="46"/>
    </row>
    <row r="66" spans="1:10" ht="33.75">
      <c r="A66" s="40" t="s">
        <v>837</v>
      </c>
      <c r="B66" s="41" t="s">
        <v>838</v>
      </c>
      <c r="C66" s="42" t="s">
        <v>834</v>
      </c>
      <c r="D66" s="43"/>
      <c r="E66" s="44" t="s">
        <v>839</v>
      </c>
      <c r="F66" s="42" t="s">
        <v>835</v>
      </c>
      <c r="G66" s="45" t="s">
        <v>840</v>
      </c>
      <c r="H66" s="46"/>
      <c r="I66" s="46"/>
      <c r="J66" s="46"/>
    </row>
    <row r="67" spans="1:10" ht="39" customHeight="1">
      <c r="A67" s="53" t="s">
        <v>837</v>
      </c>
      <c r="B67" s="41" t="s">
        <v>841</v>
      </c>
      <c r="C67" s="42" t="s">
        <v>834</v>
      </c>
      <c r="D67" s="43"/>
      <c r="E67" s="44" t="s">
        <v>839</v>
      </c>
      <c r="F67" s="42" t="s">
        <v>835</v>
      </c>
      <c r="G67" s="45" t="s">
        <v>842</v>
      </c>
      <c r="H67" s="46"/>
      <c r="I67" s="46"/>
      <c r="J67" s="46"/>
    </row>
    <row r="68" spans="1:10" ht="12.75">
      <c r="A68" s="40" t="s">
        <v>843</v>
      </c>
      <c r="B68" s="41"/>
      <c r="C68" s="42"/>
      <c r="D68" s="43"/>
      <c r="E68" s="44"/>
      <c r="F68" s="42"/>
      <c r="G68" s="45"/>
      <c r="H68" s="46"/>
      <c r="I68" s="46"/>
      <c r="J68" s="46"/>
    </row>
    <row r="69" spans="1:10" ht="22.5">
      <c r="A69" s="40" t="s">
        <v>844</v>
      </c>
      <c r="B69" s="41" t="s">
        <v>799</v>
      </c>
      <c r="C69" s="42" t="s">
        <v>834</v>
      </c>
      <c r="D69" s="43"/>
      <c r="E69" s="44">
        <v>11100</v>
      </c>
      <c r="F69" s="42" t="s">
        <v>835</v>
      </c>
      <c r="G69" s="45" t="s">
        <v>802</v>
      </c>
      <c r="H69" s="46"/>
      <c r="I69" s="46"/>
      <c r="J69" s="46"/>
    </row>
    <row r="70" spans="1:10" ht="12.75">
      <c r="A70" s="40"/>
      <c r="B70" s="41" t="s">
        <v>836</v>
      </c>
      <c r="C70" s="42" t="s">
        <v>834</v>
      </c>
      <c r="D70" s="43"/>
      <c r="E70" s="44">
        <v>11100</v>
      </c>
      <c r="F70" s="42" t="s">
        <v>835</v>
      </c>
      <c r="G70" s="45" t="s">
        <v>793</v>
      </c>
      <c r="H70" s="46"/>
      <c r="I70" s="46"/>
      <c r="J70" s="46"/>
    </row>
    <row r="71" spans="1:10" ht="22.5">
      <c r="A71" s="40"/>
      <c r="B71" s="41" t="s">
        <v>804</v>
      </c>
      <c r="C71" s="42" t="s">
        <v>834</v>
      </c>
      <c r="D71" s="43"/>
      <c r="E71" s="44">
        <v>11100</v>
      </c>
      <c r="F71" s="42" t="s">
        <v>835</v>
      </c>
      <c r="G71" s="45" t="s">
        <v>805</v>
      </c>
      <c r="H71" s="46"/>
      <c r="I71" s="46"/>
      <c r="J71" s="46"/>
    </row>
    <row r="72" spans="1:10" ht="33.75">
      <c r="A72" s="40" t="s">
        <v>837</v>
      </c>
      <c r="B72" s="41" t="s">
        <v>838</v>
      </c>
      <c r="C72" s="42" t="s">
        <v>834</v>
      </c>
      <c r="D72" s="43"/>
      <c r="E72" s="44" t="s">
        <v>845</v>
      </c>
      <c r="F72" s="42" t="s">
        <v>835</v>
      </c>
      <c r="G72" s="45" t="s">
        <v>840</v>
      </c>
      <c r="H72" s="46"/>
      <c r="I72" s="46"/>
      <c r="J72" s="46"/>
    </row>
    <row r="73" spans="1:10" ht="14.25">
      <c r="A73" s="53" t="s">
        <v>837</v>
      </c>
      <c r="B73" s="41" t="s">
        <v>841</v>
      </c>
      <c r="C73" s="42" t="s">
        <v>834</v>
      </c>
      <c r="D73" s="43"/>
      <c r="E73" s="44" t="s">
        <v>845</v>
      </c>
      <c r="F73" s="42" t="s">
        <v>835</v>
      </c>
      <c r="G73" s="45" t="s">
        <v>842</v>
      </c>
      <c r="H73" s="46"/>
      <c r="I73" s="46"/>
      <c r="J73" s="46"/>
    </row>
    <row r="74" spans="1:10" ht="22.5">
      <c r="A74" s="40" t="s">
        <v>846</v>
      </c>
      <c r="B74" s="41" t="s">
        <v>799</v>
      </c>
      <c r="C74" s="42" t="s">
        <v>834</v>
      </c>
      <c r="D74" s="43"/>
      <c r="E74" s="44">
        <v>11200</v>
      </c>
      <c r="F74" s="42" t="s">
        <v>835</v>
      </c>
      <c r="G74" s="45" t="s">
        <v>802</v>
      </c>
      <c r="H74" s="46"/>
      <c r="I74" s="46"/>
      <c r="J74" s="46"/>
    </row>
    <row r="75" spans="1:10" ht="12.75">
      <c r="A75" s="40"/>
      <c r="B75" s="41" t="s">
        <v>836</v>
      </c>
      <c r="C75" s="42" t="s">
        <v>834</v>
      </c>
      <c r="D75" s="43"/>
      <c r="E75" s="44">
        <v>11200</v>
      </c>
      <c r="F75" s="42" t="s">
        <v>835</v>
      </c>
      <c r="G75" s="45" t="s">
        <v>793</v>
      </c>
      <c r="H75" s="46"/>
      <c r="I75" s="46"/>
      <c r="J75" s="46"/>
    </row>
    <row r="76" spans="1:10" ht="22.5">
      <c r="A76" s="40"/>
      <c r="B76" s="41" t="s">
        <v>804</v>
      </c>
      <c r="C76" s="42" t="s">
        <v>834</v>
      </c>
      <c r="D76" s="43"/>
      <c r="E76" s="44">
        <v>11200</v>
      </c>
      <c r="F76" s="42" t="s">
        <v>835</v>
      </c>
      <c r="G76" s="45" t="s">
        <v>805</v>
      </c>
      <c r="H76" s="46"/>
      <c r="I76" s="46"/>
      <c r="J76" s="46"/>
    </row>
    <row r="77" spans="1:10" ht="12.75">
      <c r="A77" s="40" t="s">
        <v>847</v>
      </c>
      <c r="B77" s="41"/>
      <c r="C77" s="42"/>
      <c r="D77" s="43"/>
      <c r="E77" s="44"/>
      <c r="F77" s="42"/>
      <c r="G77" s="45"/>
      <c r="H77" s="46"/>
      <c r="I77" s="46"/>
      <c r="J77" s="46"/>
    </row>
    <row r="78" spans="1:10" ht="22.5">
      <c r="A78" s="40" t="s">
        <v>848</v>
      </c>
      <c r="B78" s="41" t="s">
        <v>799</v>
      </c>
      <c r="C78" s="42" t="s">
        <v>834</v>
      </c>
      <c r="D78" s="43"/>
      <c r="E78" s="44">
        <v>11210</v>
      </c>
      <c r="F78" s="42" t="s">
        <v>835</v>
      </c>
      <c r="G78" s="45" t="s">
        <v>802</v>
      </c>
      <c r="H78" s="46"/>
      <c r="I78" s="46"/>
      <c r="J78" s="46"/>
    </row>
    <row r="79" spans="1:10" ht="12.75">
      <c r="A79" s="40"/>
      <c r="B79" s="41" t="s">
        <v>836</v>
      </c>
      <c r="C79" s="42" t="s">
        <v>834</v>
      </c>
      <c r="D79" s="43"/>
      <c r="E79" s="44">
        <v>11210</v>
      </c>
      <c r="F79" s="42" t="s">
        <v>835</v>
      </c>
      <c r="G79" s="45" t="s">
        <v>793</v>
      </c>
      <c r="H79" s="46"/>
      <c r="I79" s="46"/>
      <c r="J79" s="46"/>
    </row>
    <row r="80" spans="1:10" ht="22.5">
      <c r="A80" s="40"/>
      <c r="B80" s="41" t="s">
        <v>804</v>
      </c>
      <c r="C80" s="42" t="s">
        <v>834</v>
      </c>
      <c r="D80" s="43"/>
      <c r="E80" s="44">
        <v>11210</v>
      </c>
      <c r="F80" s="42" t="s">
        <v>835</v>
      </c>
      <c r="G80" s="45" t="s">
        <v>805</v>
      </c>
      <c r="H80" s="46"/>
      <c r="I80" s="46"/>
      <c r="J80" s="46"/>
    </row>
    <row r="81" spans="1:10" ht="22.5">
      <c r="A81" s="40" t="s">
        <v>849</v>
      </c>
      <c r="B81" s="41" t="s">
        <v>799</v>
      </c>
      <c r="C81" s="42" t="s">
        <v>834</v>
      </c>
      <c r="D81" s="43"/>
      <c r="E81" s="44">
        <v>11220</v>
      </c>
      <c r="F81" s="42" t="s">
        <v>835</v>
      </c>
      <c r="G81" s="45" t="s">
        <v>802</v>
      </c>
      <c r="H81" s="46"/>
      <c r="I81" s="46"/>
      <c r="J81" s="46"/>
    </row>
    <row r="82" spans="1:10" ht="12.75">
      <c r="A82" s="40"/>
      <c r="B82" s="41" t="s">
        <v>836</v>
      </c>
      <c r="C82" s="42" t="s">
        <v>834</v>
      </c>
      <c r="D82" s="43"/>
      <c r="E82" s="44">
        <v>11220</v>
      </c>
      <c r="F82" s="42" t="s">
        <v>835</v>
      </c>
      <c r="G82" s="45" t="s">
        <v>793</v>
      </c>
      <c r="H82" s="46"/>
      <c r="I82" s="46"/>
      <c r="J82" s="46"/>
    </row>
    <row r="83" spans="1:10" ht="22.5">
      <c r="A83" s="40"/>
      <c r="B83" s="41" t="s">
        <v>804</v>
      </c>
      <c r="C83" s="42" t="s">
        <v>834</v>
      </c>
      <c r="D83" s="43"/>
      <c r="E83" s="44">
        <v>11220</v>
      </c>
      <c r="F83" s="42" t="s">
        <v>835</v>
      </c>
      <c r="G83" s="45" t="s">
        <v>805</v>
      </c>
      <c r="H83" s="46"/>
      <c r="I83" s="46"/>
      <c r="J83" s="46"/>
    </row>
    <row r="84" spans="1:10" ht="22.5">
      <c r="A84" s="40" t="s">
        <v>850</v>
      </c>
      <c r="B84" s="41" t="s">
        <v>799</v>
      </c>
      <c r="C84" s="42" t="s">
        <v>834</v>
      </c>
      <c r="D84" s="43"/>
      <c r="E84" s="44">
        <v>11230</v>
      </c>
      <c r="F84" s="42" t="s">
        <v>835</v>
      </c>
      <c r="G84" s="45" t="s">
        <v>802</v>
      </c>
      <c r="H84" s="46"/>
      <c r="I84" s="46"/>
      <c r="J84" s="46"/>
    </row>
    <row r="85" spans="1:10" ht="12.75">
      <c r="A85" s="40"/>
      <c r="B85" s="41" t="s">
        <v>836</v>
      </c>
      <c r="C85" s="42" t="s">
        <v>834</v>
      </c>
      <c r="D85" s="43"/>
      <c r="E85" s="44">
        <v>11230</v>
      </c>
      <c r="F85" s="42" t="s">
        <v>835</v>
      </c>
      <c r="G85" s="45" t="s">
        <v>793</v>
      </c>
      <c r="H85" s="46"/>
      <c r="I85" s="46"/>
      <c r="J85" s="46"/>
    </row>
    <row r="86" spans="1:10" ht="22.5">
      <c r="A86" s="40"/>
      <c r="B86" s="41" t="s">
        <v>804</v>
      </c>
      <c r="C86" s="42" t="s">
        <v>834</v>
      </c>
      <c r="D86" s="43"/>
      <c r="E86" s="44">
        <v>11230</v>
      </c>
      <c r="F86" s="42" t="s">
        <v>835</v>
      </c>
      <c r="G86" s="45" t="s">
        <v>805</v>
      </c>
      <c r="H86" s="46"/>
      <c r="I86" s="46"/>
      <c r="J86" s="46"/>
    </row>
    <row r="87" spans="1:10" ht="22.5">
      <c r="A87" s="40" t="s">
        <v>851</v>
      </c>
      <c r="B87" s="41" t="s">
        <v>799</v>
      </c>
      <c r="C87" s="42" t="s">
        <v>834</v>
      </c>
      <c r="D87" s="43"/>
      <c r="E87" s="44">
        <v>11300</v>
      </c>
      <c r="F87" s="42" t="s">
        <v>835</v>
      </c>
      <c r="G87" s="45" t="s">
        <v>802</v>
      </c>
      <c r="H87" s="46"/>
      <c r="I87" s="46"/>
      <c r="J87" s="46"/>
    </row>
    <row r="88" spans="1:10" ht="12.75">
      <c r="A88" s="40"/>
      <c r="B88" s="41" t="s">
        <v>836</v>
      </c>
      <c r="C88" s="42" t="s">
        <v>834</v>
      </c>
      <c r="D88" s="43"/>
      <c r="E88" s="44">
        <v>11300</v>
      </c>
      <c r="F88" s="42" t="s">
        <v>835</v>
      </c>
      <c r="G88" s="45" t="s">
        <v>793</v>
      </c>
      <c r="H88" s="46"/>
      <c r="I88" s="46"/>
      <c r="J88" s="46"/>
    </row>
    <row r="89" spans="1:10" ht="22.5">
      <c r="A89" s="40"/>
      <c r="B89" s="41" t="s">
        <v>804</v>
      </c>
      <c r="C89" s="42" t="s">
        <v>834</v>
      </c>
      <c r="D89" s="43"/>
      <c r="E89" s="44">
        <v>11300</v>
      </c>
      <c r="F89" s="42" t="s">
        <v>835</v>
      </c>
      <c r="G89" s="45" t="s">
        <v>805</v>
      </c>
      <c r="H89" s="46"/>
      <c r="I89" s="46"/>
      <c r="J89" s="46"/>
    </row>
    <row r="90" spans="1:10" ht="22.5">
      <c r="A90" s="40" t="s">
        <v>852</v>
      </c>
      <c r="B90" s="41" t="s">
        <v>799</v>
      </c>
      <c r="C90" s="42" t="s">
        <v>834</v>
      </c>
      <c r="D90" s="43"/>
      <c r="E90" s="44" t="s">
        <v>853</v>
      </c>
      <c r="F90" s="42" t="s">
        <v>835</v>
      </c>
      <c r="G90" s="45" t="s">
        <v>802</v>
      </c>
      <c r="H90" s="46"/>
      <c r="I90" s="46"/>
      <c r="J90" s="46"/>
    </row>
    <row r="91" spans="1:10" ht="12.75">
      <c r="A91" s="40"/>
      <c r="B91" s="41" t="s">
        <v>836</v>
      </c>
      <c r="C91" s="42" t="s">
        <v>834</v>
      </c>
      <c r="D91" s="43"/>
      <c r="E91" s="44" t="s">
        <v>853</v>
      </c>
      <c r="F91" s="42" t="s">
        <v>835</v>
      </c>
      <c r="G91" s="45" t="s">
        <v>793</v>
      </c>
      <c r="H91" s="46"/>
      <c r="I91" s="46"/>
      <c r="J91" s="46"/>
    </row>
    <row r="92" spans="1:10" ht="22.5">
      <c r="A92" s="40"/>
      <c r="B92" s="41" t="s">
        <v>804</v>
      </c>
      <c r="C92" s="42" t="s">
        <v>834</v>
      </c>
      <c r="D92" s="43"/>
      <c r="E92" s="44" t="s">
        <v>853</v>
      </c>
      <c r="F92" s="42" t="s">
        <v>835</v>
      </c>
      <c r="G92" s="45" t="s">
        <v>805</v>
      </c>
      <c r="H92" s="46"/>
      <c r="I92" s="46"/>
      <c r="J92" s="46"/>
    </row>
    <row r="93" spans="1:10" ht="22.5">
      <c r="A93" s="40" t="s">
        <v>854</v>
      </c>
      <c r="B93" s="41" t="s">
        <v>799</v>
      </c>
      <c r="C93" s="42" t="s">
        <v>834</v>
      </c>
      <c r="D93" s="43"/>
      <c r="E93" s="44">
        <v>12200</v>
      </c>
      <c r="F93" s="42" t="s">
        <v>835</v>
      </c>
      <c r="G93" s="45" t="s">
        <v>802</v>
      </c>
      <c r="H93" s="46"/>
      <c r="I93" s="46"/>
      <c r="J93" s="46"/>
    </row>
    <row r="94" spans="1:10" ht="12.75">
      <c r="A94" s="40"/>
      <c r="B94" s="41" t="s">
        <v>836</v>
      </c>
      <c r="C94" s="42" t="s">
        <v>834</v>
      </c>
      <c r="D94" s="43"/>
      <c r="E94" s="44">
        <v>12200</v>
      </c>
      <c r="F94" s="42" t="s">
        <v>835</v>
      </c>
      <c r="G94" s="45" t="s">
        <v>793</v>
      </c>
      <c r="H94" s="46"/>
      <c r="I94" s="46"/>
      <c r="J94" s="46"/>
    </row>
    <row r="95" spans="1:10" ht="22.5">
      <c r="A95" s="40"/>
      <c r="B95" s="41" t="s">
        <v>804</v>
      </c>
      <c r="C95" s="42" t="s">
        <v>834</v>
      </c>
      <c r="D95" s="43"/>
      <c r="E95" s="44">
        <v>12200</v>
      </c>
      <c r="F95" s="42" t="s">
        <v>835</v>
      </c>
      <c r="G95" s="45" t="s">
        <v>805</v>
      </c>
      <c r="H95" s="46"/>
      <c r="I95" s="46"/>
      <c r="J95" s="46"/>
    </row>
    <row r="96" spans="1:10" ht="22.5">
      <c r="A96" s="40" t="s">
        <v>855</v>
      </c>
      <c r="B96" s="41" t="s">
        <v>799</v>
      </c>
      <c r="C96" s="42" t="s">
        <v>834</v>
      </c>
      <c r="D96" s="43"/>
      <c r="E96" s="44">
        <v>13000</v>
      </c>
      <c r="F96" s="42" t="s">
        <v>835</v>
      </c>
      <c r="G96" s="45" t="s">
        <v>802</v>
      </c>
      <c r="H96" s="46"/>
      <c r="I96" s="46"/>
      <c r="J96" s="46"/>
    </row>
    <row r="97" spans="1:10" ht="12.75">
      <c r="A97" s="40"/>
      <c r="B97" s="41" t="s">
        <v>836</v>
      </c>
      <c r="C97" s="42" t="s">
        <v>834</v>
      </c>
      <c r="D97" s="43"/>
      <c r="E97" s="44">
        <v>13000</v>
      </c>
      <c r="F97" s="42" t="s">
        <v>835</v>
      </c>
      <c r="G97" s="45" t="s">
        <v>793</v>
      </c>
      <c r="H97" s="46"/>
      <c r="I97" s="46"/>
      <c r="J97" s="46"/>
    </row>
    <row r="98" spans="1:10" ht="22.5">
      <c r="A98" s="40"/>
      <c r="B98" s="41" t="s">
        <v>804</v>
      </c>
      <c r="C98" s="42" t="s">
        <v>834</v>
      </c>
      <c r="D98" s="43"/>
      <c r="E98" s="44">
        <v>13000</v>
      </c>
      <c r="F98" s="42" t="s">
        <v>835</v>
      </c>
      <c r="G98" s="45" t="s">
        <v>805</v>
      </c>
      <c r="H98" s="46"/>
      <c r="I98" s="46"/>
      <c r="J98" s="46"/>
    </row>
    <row r="99" spans="1:10" ht="22.5">
      <c r="A99" s="40" t="s">
        <v>856</v>
      </c>
      <c r="B99" s="41" t="s">
        <v>799</v>
      </c>
      <c r="C99" s="42" t="s">
        <v>834</v>
      </c>
      <c r="D99" s="43"/>
      <c r="E99" s="44">
        <v>14000</v>
      </c>
      <c r="F99" s="42" t="s">
        <v>835</v>
      </c>
      <c r="G99" s="45" t="s">
        <v>802</v>
      </c>
      <c r="H99" s="46"/>
      <c r="I99" s="46"/>
      <c r="J99" s="46"/>
    </row>
    <row r="100" spans="1:10" ht="12.75">
      <c r="A100" s="40"/>
      <c r="B100" s="41" t="s">
        <v>836</v>
      </c>
      <c r="C100" s="42" t="s">
        <v>834</v>
      </c>
      <c r="D100" s="43"/>
      <c r="E100" s="44">
        <v>14000</v>
      </c>
      <c r="F100" s="42" t="s">
        <v>835</v>
      </c>
      <c r="G100" s="45" t="s">
        <v>793</v>
      </c>
      <c r="H100" s="46"/>
      <c r="I100" s="46"/>
      <c r="J100" s="46"/>
    </row>
    <row r="101" spans="1:10" ht="22.5">
      <c r="A101" s="40"/>
      <c r="B101" s="41" t="s">
        <v>804</v>
      </c>
      <c r="C101" s="42" t="s">
        <v>834</v>
      </c>
      <c r="D101" s="43"/>
      <c r="E101" s="44">
        <v>14000</v>
      </c>
      <c r="F101" s="42" t="s">
        <v>835</v>
      </c>
      <c r="G101" s="45" t="s">
        <v>805</v>
      </c>
      <c r="H101" s="46"/>
      <c r="I101" s="46"/>
      <c r="J101" s="46"/>
    </row>
    <row r="102" spans="1:10" ht="22.5">
      <c r="A102" s="40" t="s">
        <v>857</v>
      </c>
      <c r="B102" s="41" t="s">
        <v>799</v>
      </c>
      <c r="C102" s="42" t="s">
        <v>834</v>
      </c>
      <c r="D102" s="43"/>
      <c r="E102" s="44">
        <v>16100</v>
      </c>
      <c r="F102" s="42" t="s">
        <v>835</v>
      </c>
      <c r="G102" s="45" t="s">
        <v>802</v>
      </c>
      <c r="H102" s="46"/>
      <c r="I102" s="46"/>
      <c r="J102" s="46"/>
    </row>
    <row r="103" spans="1:10" ht="12.75">
      <c r="A103" s="40"/>
      <c r="B103" s="41" t="s">
        <v>836</v>
      </c>
      <c r="C103" s="42" t="s">
        <v>834</v>
      </c>
      <c r="D103" s="43"/>
      <c r="E103" s="44">
        <v>16100</v>
      </c>
      <c r="F103" s="42" t="s">
        <v>835</v>
      </c>
      <c r="G103" s="45" t="s">
        <v>793</v>
      </c>
      <c r="H103" s="46"/>
      <c r="I103" s="46"/>
      <c r="J103" s="46"/>
    </row>
    <row r="104" spans="1:10" ht="22.5">
      <c r="A104" s="40"/>
      <c r="B104" s="41" t="s">
        <v>804</v>
      </c>
      <c r="C104" s="42" t="s">
        <v>834</v>
      </c>
      <c r="D104" s="43"/>
      <c r="E104" s="44">
        <v>16100</v>
      </c>
      <c r="F104" s="42" t="s">
        <v>835</v>
      </c>
      <c r="G104" s="45" t="s">
        <v>805</v>
      </c>
      <c r="H104" s="46"/>
      <c r="I104" s="46"/>
      <c r="J104" s="46"/>
    </row>
    <row r="105" spans="1:10" ht="22.5">
      <c r="A105" s="40" t="s">
        <v>858</v>
      </c>
      <c r="B105" s="41" t="s">
        <v>799</v>
      </c>
      <c r="C105" s="42" t="s">
        <v>834</v>
      </c>
      <c r="D105" s="43"/>
      <c r="E105" s="44">
        <v>15000</v>
      </c>
      <c r="F105" s="42" t="s">
        <v>835</v>
      </c>
      <c r="G105" s="45" t="s">
        <v>802</v>
      </c>
      <c r="H105" s="46"/>
      <c r="I105" s="46"/>
      <c r="J105" s="46"/>
    </row>
    <row r="106" spans="1:10" ht="12.75">
      <c r="A106" s="40"/>
      <c r="B106" s="41" t="s">
        <v>836</v>
      </c>
      <c r="C106" s="42" t="s">
        <v>834</v>
      </c>
      <c r="D106" s="43"/>
      <c r="E106" s="44">
        <v>15000</v>
      </c>
      <c r="F106" s="42" t="s">
        <v>835</v>
      </c>
      <c r="G106" s="45" t="s">
        <v>793</v>
      </c>
      <c r="H106" s="46"/>
      <c r="I106" s="46"/>
      <c r="J106" s="46"/>
    </row>
    <row r="107" spans="1:10" ht="22.5">
      <c r="A107" s="40"/>
      <c r="B107" s="41" t="s">
        <v>804</v>
      </c>
      <c r="C107" s="42" t="s">
        <v>834</v>
      </c>
      <c r="D107" s="43"/>
      <c r="E107" s="44">
        <v>15000</v>
      </c>
      <c r="F107" s="42" t="s">
        <v>835</v>
      </c>
      <c r="G107" s="45" t="s">
        <v>805</v>
      </c>
      <c r="H107" s="46"/>
      <c r="I107" s="46"/>
      <c r="J107" s="46"/>
    </row>
    <row r="108" spans="1:10" ht="22.5">
      <c r="A108" s="40" t="s">
        <v>859</v>
      </c>
      <c r="B108" s="41" t="s">
        <v>799</v>
      </c>
      <c r="C108" s="42" t="s">
        <v>834</v>
      </c>
      <c r="D108" s="43"/>
      <c r="E108" s="44">
        <v>17000</v>
      </c>
      <c r="F108" s="42" t="s">
        <v>835</v>
      </c>
      <c r="G108" s="45" t="s">
        <v>802</v>
      </c>
      <c r="H108" s="46"/>
      <c r="I108" s="46"/>
      <c r="J108" s="46"/>
    </row>
    <row r="109" spans="1:10" ht="12.75">
      <c r="A109" s="40"/>
      <c r="B109" s="41" t="s">
        <v>836</v>
      </c>
      <c r="C109" s="42" t="s">
        <v>834</v>
      </c>
      <c r="D109" s="43"/>
      <c r="E109" s="44">
        <v>17000</v>
      </c>
      <c r="F109" s="42" t="s">
        <v>835</v>
      </c>
      <c r="G109" s="45" t="s">
        <v>793</v>
      </c>
      <c r="H109" s="46"/>
      <c r="I109" s="46"/>
      <c r="J109" s="46"/>
    </row>
    <row r="110" spans="1:10" ht="22.5">
      <c r="A110" s="40"/>
      <c r="B110" s="41" t="s">
        <v>804</v>
      </c>
      <c r="C110" s="42" t="s">
        <v>834</v>
      </c>
      <c r="D110" s="43"/>
      <c r="E110" s="44">
        <v>17000</v>
      </c>
      <c r="F110" s="42" t="s">
        <v>835</v>
      </c>
      <c r="G110" s="45" t="s">
        <v>805</v>
      </c>
      <c r="H110" s="46"/>
      <c r="I110" s="46"/>
      <c r="J110" s="46"/>
    </row>
    <row r="111" spans="1:10" ht="22.5">
      <c r="A111" s="54" t="s">
        <v>860</v>
      </c>
      <c r="B111" s="41" t="s">
        <v>799</v>
      </c>
      <c r="C111" s="42" t="s">
        <v>834</v>
      </c>
      <c r="D111" s="43"/>
      <c r="E111" s="44">
        <v>18000</v>
      </c>
      <c r="F111" s="42" t="s">
        <v>835</v>
      </c>
      <c r="G111" s="45" t="s">
        <v>802</v>
      </c>
      <c r="H111" s="46"/>
      <c r="I111" s="46"/>
      <c r="J111" s="46"/>
    </row>
    <row r="112" spans="1:10" ht="12.75">
      <c r="A112" s="40"/>
      <c r="B112" s="41" t="s">
        <v>836</v>
      </c>
      <c r="C112" s="42" t="s">
        <v>834</v>
      </c>
      <c r="D112" s="43"/>
      <c r="E112" s="44">
        <v>18000</v>
      </c>
      <c r="F112" s="42" t="s">
        <v>835</v>
      </c>
      <c r="G112" s="45" t="s">
        <v>793</v>
      </c>
      <c r="H112" s="46"/>
      <c r="I112" s="46"/>
      <c r="J112" s="46"/>
    </row>
    <row r="113" spans="1:10" ht="22.5">
      <c r="A113" s="40"/>
      <c r="B113" s="41" t="s">
        <v>804</v>
      </c>
      <c r="C113" s="42" t="s">
        <v>834</v>
      </c>
      <c r="D113" s="43"/>
      <c r="E113" s="44">
        <v>18000</v>
      </c>
      <c r="F113" s="42" t="s">
        <v>835</v>
      </c>
      <c r="G113" s="45" t="s">
        <v>805</v>
      </c>
      <c r="H113" s="46"/>
      <c r="I113" s="46"/>
      <c r="J113" s="46"/>
    </row>
    <row r="114" spans="1:10" ht="22.5">
      <c r="A114" s="40" t="s">
        <v>861</v>
      </c>
      <c r="B114" s="41" t="s">
        <v>799</v>
      </c>
      <c r="C114" s="42" t="s">
        <v>834</v>
      </c>
      <c r="D114" s="43"/>
      <c r="E114" s="44">
        <v>19100</v>
      </c>
      <c r="F114" s="42" t="s">
        <v>835</v>
      </c>
      <c r="G114" s="45" t="s">
        <v>802</v>
      </c>
      <c r="H114" s="46"/>
      <c r="I114" s="46"/>
      <c r="J114" s="46"/>
    </row>
    <row r="115" spans="1:10" ht="12.75">
      <c r="A115" s="40"/>
      <c r="B115" s="41" t="s">
        <v>836</v>
      </c>
      <c r="C115" s="42" t="s">
        <v>834</v>
      </c>
      <c r="D115" s="43"/>
      <c r="E115" s="44">
        <v>19100</v>
      </c>
      <c r="F115" s="42" t="s">
        <v>835</v>
      </c>
      <c r="G115" s="45" t="s">
        <v>793</v>
      </c>
      <c r="H115" s="46"/>
      <c r="I115" s="46"/>
      <c r="J115" s="46"/>
    </row>
    <row r="116" spans="1:10" ht="22.5">
      <c r="A116" s="40"/>
      <c r="B116" s="41" t="s">
        <v>804</v>
      </c>
      <c r="C116" s="42" t="s">
        <v>834</v>
      </c>
      <c r="D116" s="43"/>
      <c r="E116" s="44">
        <v>19100</v>
      </c>
      <c r="F116" s="42" t="s">
        <v>835</v>
      </c>
      <c r="G116" s="45" t="s">
        <v>805</v>
      </c>
      <c r="H116" s="46"/>
      <c r="I116" s="46"/>
      <c r="J116" s="46"/>
    </row>
    <row r="117" spans="1:10" ht="22.5">
      <c r="A117" s="40" t="s">
        <v>862</v>
      </c>
      <c r="B117" s="41" t="s">
        <v>799</v>
      </c>
      <c r="C117" s="42" t="s">
        <v>834</v>
      </c>
      <c r="D117" s="43"/>
      <c r="E117" s="44">
        <v>19300</v>
      </c>
      <c r="F117" s="42" t="s">
        <v>835</v>
      </c>
      <c r="G117" s="45" t="s">
        <v>802</v>
      </c>
      <c r="H117" s="46"/>
      <c r="I117" s="46"/>
      <c r="J117" s="46"/>
    </row>
    <row r="118" spans="1:10" ht="12.75">
      <c r="A118" s="40"/>
      <c r="B118" s="41" t="s">
        <v>836</v>
      </c>
      <c r="C118" s="42" t="s">
        <v>834</v>
      </c>
      <c r="D118" s="43"/>
      <c r="E118" s="44">
        <v>19300</v>
      </c>
      <c r="F118" s="42" t="s">
        <v>835</v>
      </c>
      <c r="G118" s="45" t="s">
        <v>793</v>
      </c>
      <c r="H118" s="46"/>
      <c r="I118" s="46"/>
      <c r="J118" s="46"/>
    </row>
    <row r="119" spans="1:10" ht="22.5">
      <c r="A119" s="40"/>
      <c r="B119" s="41" t="s">
        <v>804</v>
      </c>
      <c r="C119" s="42" t="s">
        <v>834</v>
      </c>
      <c r="D119" s="43"/>
      <c r="E119" s="44">
        <v>19300</v>
      </c>
      <c r="F119" s="42" t="s">
        <v>835</v>
      </c>
      <c r="G119" s="45" t="s">
        <v>805</v>
      </c>
      <c r="H119" s="46"/>
      <c r="I119" s="46"/>
      <c r="J119" s="46"/>
    </row>
    <row r="120" spans="1:10" ht="22.5">
      <c r="A120" s="40" t="s">
        <v>863</v>
      </c>
      <c r="B120" s="41" t="s">
        <v>799</v>
      </c>
      <c r="C120" s="42" t="s">
        <v>834</v>
      </c>
      <c r="D120" s="43"/>
      <c r="E120" s="44" t="s">
        <v>864</v>
      </c>
      <c r="F120" s="42" t="s">
        <v>835</v>
      </c>
      <c r="G120" s="45" t="s">
        <v>802</v>
      </c>
      <c r="H120" s="46"/>
      <c r="I120" s="46"/>
      <c r="J120" s="46"/>
    </row>
    <row r="121" spans="1:10" ht="12.75">
      <c r="A121" s="40"/>
      <c r="B121" s="41" t="s">
        <v>836</v>
      </c>
      <c r="C121" s="42" t="s">
        <v>834</v>
      </c>
      <c r="D121" s="43"/>
      <c r="E121" s="44" t="s">
        <v>864</v>
      </c>
      <c r="F121" s="42" t="s">
        <v>835</v>
      </c>
      <c r="G121" s="45" t="s">
        <v>793</v>
      </c>
      <c r="H121" s="46"/>
      <c r="I121" s="46"/>
      <c r="J121" s="46"/>
    </row>
    <row r="122" spans="1:10" ht="22.5">
      <c r="A122" s="40"/>
      <c r="B122" s="41" t="s">
        <v>804</v>
      </c>
      <c r="C122" s="42" t="s">
        <v>834</v>
      </c>
      <c r="D122" s="43"/>
      <c r="E122" s="44" t="s">
        <v>864</v>
      </c>
      <c r="F122" s="42" t="s">
        <v>835</v>
      </c>
      <c r="G122" s="45" t="s">
        <v>805</v>
      </c>
      <c r="H122" s="46"/>
      <c r="I122" s="46"/>
      <c r="J122" s="46"/>
    </row>
    <row r="123" spans="1:10" ht="22.5">
      <c r="A123" s="40" t="s">
        <v>865</v>
      </c>
      <c r="B123" s="41" t="s">
        <v>799</v>
      </c>
      <c r="C123" s="42" t="s">
        <v>834</v>
      </c>
      <c r="D123" s="43"/>
      <c r="E123" s="44">
        <v>19700</v>
      </c>
      <c r="F123" s="42" t="s">
        <v>835</v>
      </c>
      <c r="G123" s="45" t="s">
        <v>802</v>
      </c>
      <c r="H123" s="46"/>
      <c r="I123" s="46"/>
      <c r="J123" s="46"/>
    </row>
    <row r="124" spans="1:10" ht="12.75">
      <c r="A124" s="40"/>
      <c r="B124" s="41" t="s">
        <v>836</v>
      </c>
      <c r="C124" s="42" t="s">
        <v>834</v>
      </c>
      <c r="D124" s="43"/>
      <c r="E124" s="44">
        <v>19700</v>
      </c>
      <c r="F124" s="42" t="s">
        <v>835</v>
      </c>
      <c r="G124" s="45" t="s">
        <v>793</v>
      </c>
      <c r="H124" s="46"/>
      <c r="I124" s="46"/>
      <c r="J124" s="46"/>
    </row>
    <row r="125" spans="1:10" ht="22.5">
      <c r="A125" s="40"/>
      <c r="B125" s="41" t="s">
        <v>804</v>
      </c>
      <c r="C125" s="42" t="s">
        <v>834</v>
      </c>
      <c r="D125" s="43"/>
      <c r="E125" s="44">
        <v>19700</v>
      </c>
      <c r="F125" s="42" t="s">
        <v>835</v>
      </c>
      <c r="G125" s="45" t="s">
        <v>805</v>
      </c>
      <c r="H125" s="46"/>
      <c r="I125" s="46"/>
      <c r="J125" s="46"/>
    </row>
    <row r="126" spans="1:10" ht="24">
      <c r="A126" s="139" t="s">
        <v>267</v>
      </c>
      <c r="B126" s="41"/>
      <c r="C126" s="42"/>
      <c r="D126" s="43"/>
      <c r="E126" s="44"/>
      <c r="F126" s="42"/>
      <c r="G126" s="45"/>
      <c r="H126" s="46"/>
      <c r="I126" s="46"/>
      <c r="J126" s="46"/>
    </row>
    <row r="127" spans="1:10" ht="12.75">
      <c r="A127" s="40" t="s">
        <v>268</v>
      </c>
      <c r="B127" s="41" t="s">
        <v>269</v>
      </c>
      <c r="C127" s="42"/>
      <c r="D127" s="43"/>
      <c r="E127" s="44"/>
      <c r="F127" s="42"/>
      <c r="G127" s="45"/>
      <c r="H127" s="46"/>
      <c r="I127" s="46"/>
      <c r="J127" s="46"/>
    </row>
    <row r="128" spans="1:10" ht="12.75">
      <c r="A128" s="40" t="s">
        <v>270</v>
      </c>
      <c r="B128" s="41"/>
      <c r="C128" s="42"/>
      <c r="D128" s="43"/>
      <c r="E128" s="44"/>
      <c r="F128" s="42"/>
      <c r="G128" s="45"/>
      <c r="H128" s="46"/>
      <c r="I128" s="46"/>
      <c r="J128" s="46"/>
    </row>
    <row r="129" spans="1:10" ht="12.75">
      <c r="A129" s="40" t="s">
        <v>271</v>
      </c>
      <c r="B129" s="41" t="s">
        <v>269</v>
      </c>
      <c r="C129" s="42"/>
      <c r="D129" s="43"/>
      <c r="E129" s="44"/>
      <c r="F129" s="42"/>
      <c r="G129" s="45"/>
      <c r="H129" s="46"/>
      <c r="I129" s="46"/>
      <c r="J129" s="46"/>
    </row>
    <row r="130" spans="1:10" ht="12.75">
      <c r="A130" s="40" t="s">
        <v>272</v>
      </c>
      <c r="B130" s="41" t="s">
        <v>269</v>
      </c>
      <c r="C130" s="42"/>
      <c r="D130" s="43"/>
      <c r="E130" s="44"/>
      <c r="F130" s="42"/>
      <c r="G130" s="45"/>
      <c r="H130" s="46"/>
      <c r="I130" s="46"/>
      <c r="J130" s="46"/>
    </row>
    <row r="131" spans="1:10" ht="22.5">
      <c r="A131" s="40" t="s">
        <v>273</v>
      </c>
      <c r="B131" s="41" t="s">
        <v>269</v>
      </c>
      <c r="C131" s="42"/>
      <c r="D131" s="43"/>
      <c r="E131" s="44"/>
      <c r="F131" s="42"/>
      <c r="G131" s="45"/>
      <c r="H131" s="46"/>
      <c r="I131" s="46"/>
      <c r="J131" s="46"/>
    </row>
    <row r="132" spans="1:10" ht="12.75">
      <c r="A132" s="40" t="s">
        <v>274</v>
      </c>
      <c r="B132" s="41" t="s">
        <v>269</v>
      </c>
      <c r="C132" s="42"/>
      <c r="D132" s="43"/>
      <c r="E132" s="44"/>
      <c r="F132" s="42"/>
      <c r="G132" s="45"/>
      <c r="H132" s="46"/>
      <c r="I132" s="46"/>
      <c r="J132" s="46"/>
    </row>
    <row r="133" spans="1:10" ht="22.5">
      <c r="A133" s="40" t="s">
        <v>279</v>
      </c>
      <c r="B133" s="41" t="s">
        <v>275</v>
      </c>
      <c r="C133" s="42"/>
      <c r="D133" s="43"/>
      <c r="E133" s="44"/>
      <c r="F133" s="42"/>
      <c r="G133" s="45"/>
      <c r="H133" s="46"/>
      <c r="I133" s="46"/>
      <c r="J133" s="46"/>
    </row>
    <row r="134" spans="1:10" ht="12.75">
      <c r="A134" s="40" t="s">
        <v>276</v>
      </c>
      <c r="B134" s="41" t="s">
        <v>277</v>
      </c>
      <c r="C134" s="42"/>
      <c r="D134" s="43"/>
      <c r="E134" s="44"/>
      <c r="F134" s="42"/>
      <c r="G134" s="45"/>
      <c r="H134" s="46"/>
      <c r="I134" s="46"/>
      <c r="J134" s="46"/>
    </row>
    <row r="135" spans="1:10" ht="14.25">
      <c r="A135" s="53" t="s">
        <v>837</v>
      </c>
      <c r="B135" s="41" t="s">
        <v>278</v>
      </c>
      <c r="C135" s="42"/>
      <c r="D135" s="43"/>
      <c r="E135" s="44"/>
      <c r="F135" s="42"/>
      <c r="G135" s="45"/>
      <c r="H135" s="46"/>
      <c r="I135" s="46"/>
      <c r="J135" s="46"/>
    </row>
    <row r="136" spans="1:10" ht="12.75">
      <c r="A136" s="40" t="s">
        <v>270</v>
      </c>
      <c r="B136" s="41"/>
      <c r="C136" s="42"/>
      <c r="D136" s="43"/>
      <c r="E136" s="44"/>
      <c r="F136" s="42"/>
      <c r="G136" s="45"/>
      <c r="H136" s="46"/>
      <c r="I136" s="46"/>
      <c r="J136" s="46"/>
    </row>
    <row r="137" spans="1:10" ht="12.75">
      <c r="A137" s="40" t="s">
        <v>271</v>
      </c>
      <c r="B137" s="41" t="s">
        <v>275</v>
      </c>
      <c r="C137" s="42"/>
      <c r="D137" s="43"/>
      <c r="E137" s="44"/>
      <c r="F137" s="42"/>
      <c r="G137" s="45"/>
      <c r="H137" s="46"/>
      <c r="I137" s="46"/>
      <c r="J137" s="46"/>
    </row>
    <row r="138" spans="1:10" ht="12.75">
      <c r="A138" s="40" t="s">
        <v>276</v>
      </c>
      <c r="B138" s="41" t="s">
        <v>277</v>
      </c>
      <c r="C138" s="42"/>
      <c r="D138" s="43"/>
      <c r="E138" s="44"/>
      <c r="F138" s="42"/>
      <c r="G138" s="45"/>
      <c r="H138" s="46"/>
      <c r="I138" s="46"/>
      <c r="J138" s="46"/>
    </row>
    <row r="139" spans="1:10" ht="14.25">
      <c r="A139" s="53" t="s">
        <v>837</v>
      </c>
      <c r="B139" s="41" t="s">
        <v>278</v>
      </c>
      <c r="C139" s="42"/>
      <c r="D139" s="43"/>
      <c r="E139" s="44"/>
      <c r="F139" s="42"/>
      <c r="G139" s="45"/>
      <c r="H139" s="46"/>
      <c r="I139" s="46"/>
      <c r="J139" s="46"/>
    </row>
    <row r="140" spans="1:10" ht="12.75">
      <c r="A140" s="40" t="s">
        <v>272</v>
      </c>
      <c r="B140" s="41" t="s">
        <v>275</v>
      </c>
      <c r="C140" s="42"/>
      <c r="D140" s="43"/>
      <c r="E140" s="44"/>
      <c r="F140" s="42"/>
      <c r="G140" s="45"/>
      <c r="H140" s="46"/>
      <c r="I140" s="46"/>
      <c r="J140" s="46"/>
    </row>
    <row r="141" spans="1:10" ht="12.75">
      <c r="A141" s="40" t="s">
        <v>276</v>
      </c>
      <c r="B141" s="41" t="s">
        <v>277</v>
      </c>
      <c r="C141" s="42"/>
      <c r="D141" s="43"/>
      <c r="E141" s="44"/>
      <c r="F141" s="42"/>
      <c r="G141" s="45"/>
      <c r="H141" s="46"/>
      <c r="I141" s="46"/>
      <c r="J141" s="46"/>
    </row>
    <row r="142" spans="1:10" ht="14.25">
      <c r="A142" s="53" t="s">
        <v>837</v>
      </c>
      <c r="B142" s="41" t="s">
        <v>278</v>
      </c>
      <c r="C142" s="42"/>
      <c r="D142" s="43"/>
      <c r="E142" s="44"/>
      <c r="F142" s="42"/>
      <c r="G142" s="45"/>
      <c r="H142" s="46"/>
      <c r="I142" s="46"/>
      <c r="J142" s="46"/>
    </row>
    <row r="143" spans="1:10" ht="22.5">
      <c r="A143" s="40" t="s">
        <v>273</v>
      </c>
      <c r="B143" s="41" t="s">
        <v>275</v>
      </c>
      <c r="C143" s="42"/>
      <c r="D143" s="43"/>
      <c r="E143" s="44"/>
      <c r="F143" s="42"/>
      <c r="G143" s="45"/>
      <c r="H143" s="46"/>
      <c r="I143" s="46"/>
      <c r="J143" s="46"/>
    </row>
    <row r="144" spans="1:10" ht="12.75">
      <c r="A144" s="40" t="s">
        <v>276</v>
      </c>
      <c r="B144" s="41" t="s">
        <v>277</v>
      </c>
      <c r="C144" s="42"/>
      <c r="D144" s="43"/>
      <c r="E144" s="44"/>
      <c r="F144" s="42"/>
      <c r="G144" s="45"/>
      <c r="H144" s="46"/>
      <c r="I144" s="46"/>
      <c r="J144" s="46"/>
    </row>
    <row r="145" spans="1:10" ht="14.25">
      <c r="A145" s="53" t="s">
        <v>837</v>
      </c>
      <c r="B145" s="41" t="s">
        <v>278</v>
      </c>
      <c r="C145" s="42"/>
      <c r="D145" s="43"/>
      <c r="E145" s="44"/>
      <c r="F145" s="42"/>
      <c r="G145" s="45"/>
      <c r="H145" s="46"/>
      <c r="I145" s="46"/>
      <c r="J145" s="46"/>
    </row>
    <row r="146" spans="1:10" ht="12.75">
      <c r="A146" s="40" t="s">
        <v>274</v>
      </c>
      <c r="B146" s="41" t="s">
        <v>275</v>
      </c>
      <c r="C146" s="42"/>
      <c r="D146" s="43"/>
      <c r="E146" s="44"/>
      <c r="F146" s="42"/>
      <c r="G146" s="45"/>
      <c r="H146" s="46"/>
      <c r="I146" s="46"/>
      <c r="J146" s="46"/>
    </row>
    <row r="147" spans="1:10" ht="12.75">
      <c r="A147" s="40" t="s">
        <v>276</v>
      </c>
      <c r="B147" s="41" t="s">
        <v>277</v>
      </c>
      <c r="C147" s="42"/>
      <c r="D147" s="43"/>
      <c r="E147" s="44"/>
      <c r="F147" s="42"/>
      <c r="G147" s="45"/>
      <c r="H147" s="46"/>
      <c r="I147" s="46"/>
      <c r="J147" s="46"/>
    </row>
    <row r="148" spans="1:10" ht="14.25">
      <c r="A148" s="53" t="s">
        <v>837</v>
      </c>
      <c r="B148" s="41" t="s">
        <v>278</v>
      </c>
      <c r="C148" s="42"/>
      <c r="D148" s="43"/>
      <c r="E148" s="44"/>
      <c r="F148" s="42"/>
      <c r="G148" s="45"/>
      <c r="H148" s="46"/>
      <c r="I148" s="46"/>
      <c r="J148" s="46"/>
    </row>
    <row r="149" spans="1:10" ht="12.75">
      <c r="A149" s="40"/>
      <c r="B149" s="41"/>
      <c r="C149" s="42"/>
      <c r="D149" s="43"/>
      <c r="E149" s="44"/>
      <c r="F149" s="42"/>
      <c r="G149" s="45"/>
      <c r="H149" s="46"/>
      <c r="I149" s="46"/>
      <c r="J149" s="46"/>
    </row>
    <row r="150" spans="1:10" ht="12.75">
      <c r="A150" s="48" t="s">
        <v>866</v>
      </c>
      <c r="B150" s="41"/>
      <c r="C150" s="42"/>
      <c r="D150" s="43"/>
      <c r="E150" s="44"/>
      <c r="F150" s="42"/>
      <c r="G150" s="45"/>
      <c r="H150" s="46"/>
      <c r="I150" s="46"/>
      <c r="J150" s="46"/>
    </row>
    <row r="151" spans="1:10" ht="22.5">
      <c r="A151" s="40" t="s">
        <v>867</v>
      </c>
      <c r="B151" s="41" t="s">
        <v>799</v>
      </c>
      <c r="C151" s="42" t="s">
        <v>868</v>
      </c>
      <c r="D151" s="43"/>
      <c r="E151" s="44">
        <v>20000</v>
      </c>
      <c r="F151" s="42" t="s">
        <v>835</v>
      </c>
      <c r="G151" s="45" t="s">
        <v>802</v>
      </c>
      <c r="H151" s="46"/>
      <c r="I151" s="46"/>
      <c r="J151" s="46"/>
    </row>
    <row r="152" spans="1:10" ht="12.75">
      <c r="A152" s="40"/>
      <c r="B152" s="41" t="s">
        <v>836</v>
      </c>
      <c r="C152" s="55" t="s">
        <v>868</v>
      </c>
      <c r="D152" s="56"/>
      <c r="E152" s="44">
        <v>20000</v>
      </c>
      <c r="F152" s="42" t="s">
        <v>835</v>
      </c>
      <c r="G152" s="45" t="s">
        <v>793</v>
      </c>
      <c r="H152" s="46"/>
      <c r="I152" s="46"/>
      <c r="J152" s="46"/>
    </row>
    <row r="153" spans="1:10" ht="18.75" customHeight="1">
      <c r="A153" s="40"/>
      <c r="B153" s="41" t="s">
        <v>804</v>
      </c>
      <c r="C153" s="55" t="s">
        <v>868</v>
      </c>
      <c r="D153" s="56"/>
      <c r="E153" s="44">
        <v>20000</v>
      </c>
      <c r="F153" s="42" t="s">
        <v>835</v>
      </c>
      <c r="G153" s="45" t="s">
        <v>805</v>
      </c>
      <c r="H153" s="46"/>
      <c r="I153" s="46"/>
      <c r="J153" s="46"/>
    </row>
    <row r="154" spans="1:10" ht="12.75">
      <c r="A154" s="40" t="s">
        <v>869</v>
      </c>
      <c r="B154" s="41"/>
      <c r="C154" s="55"/>
      <c r="D154" s="56"/>
      <c r="E154" s="44"/>
      <c r="F154" s="42"/>
      <c r="G154" s="45"/>
      <c r="H154" s="46"/>
      <c r="I154" s="46"/>
      <c r="J154" s="46"/>
    </row>
    <row r="155" spans="1:10" ht="12.75">
      <c r="A155" s="40"/>
      <c r="B155" s="41"/>
      <c r="C155" s="55"/>
      <c r="D155" s="56"/>
      <c r="E155" s="44"/>
      <c r="F155" s="42"/>
      <c r="G155" s="45"/>
      <c r="H155" s="46"/>
      <c r="I155" s="46"/>
      <c r="J155" s="46"/>
    </row>
    <row r="156" spans="1:10" ht="24" customHeight="1">
      <c r="A156" s="40" t="s">
        <v>870</v>
      </c>
      <c r="B156" s="41" t="s">
        <v>799</v>
      </c>
      <c r="C156" s="55" t="s">
        <v>871</v>
      </c>
      <c r="D156" s="56"/>
      <c r="E156" s="44" t="s">
        <v>872</v>
      </c>
      <c r="F156" s="42" t="s">
        <v>835</v>
      </c>
      <c r="G156" s="45" t="s">
        <v>802</v>
      </c>
      <c r="H156" s="46"/>
      <c r="I156" s="46"/>
      <c r="J156" s="46"/>
    </row>
    <row r="157" spans="1:10" ht="12.75">
      <c r="A157" s="142"/>
      <c r="B157" s="41" t="s">
        <v>836</v>
      </c>
      <c r="C157" s="55" t="s">
        <v>871</v>
      </c>
      <c r="D157" s="55"/>
      <c r="E157" s="44">
        <v>20000</v>
      </c>
      <c r="F157" s="42" t="s">
        <v>835</v>
      </c>
      <c r="G157" s="45" t="s">
        <v>793</v>
      </c>
      <c r="H157" s="46"/>
      <c r="I157" s="46"/>
      <c r="J157" s="46"/>
    </row>
    <row r="158" spans="1:10" ht="22.5">
      <c r="A158" s="40" t="s">
        <v>873</v>
      </c>
      <c r="B158" s="41" t="s">
        <v>799</v>
      </c>
      <c r="C158" s="55" t="s">
        <v>874</v>
      </c>
      <c r="D158" s="56"/>
      <c r="E158" s="44" t="s">
        <v>872</v>
      </c>
      <c r="F158" s="42" t="s">
        <v>835</v>
      </c>
      <c r="G158" s="45" t="s">
        <v>802</v>
      </c>
      <c r="H158" s="46"/>
      <c r="I158" s="46"/>
      <c r="J158" s="46"/>
    </row>
    <row r="159" spans="1:10" ht="22.5" customHeight="1">
      <c r="A159" s="142"/>
      <c r="B159" s="41" t="s">
        <v>836</v>
      </c>
      <c r="C159" s="55" t="s">
        <v>874</v>
      </c>
      <c r="D159" s="55"/>
      <c r="E159" s="44">
        <v>20000</v>
      </c>
      <c r="F159" s="42" t="s">
        <v>835</v>
      </c>
      <c r="G159" s="45" t="s">
        <v>793</v>
      </c>
      <c r="H159" s="46"/>
      <c r="I159" s="46"/>
      <c r="J159" s="46"/>
    </row>
    <row r="160" spans="1:10" ht="22.5">
      <c r="A160" s="40" t="s">
        <v>875</v>
      </c>
      <c r="B160" s="41" t="s">
        <v>799</v>
      </c>
      <c r="C160" s="55" t="s">
        <v>876</v>
      </c>
      <c r="D160" s="56"/>
      <c r="E160" s="44" t="s">
        <v>872</v>
      </c>
      <c r="F160" s="42" t="s">
        <v>835</v>
      </c>
      <c r="G160" s="45" t="s">
        <v>802</v>
      </c>
      <c r="H160" s="46"/>
      <c r="I160" s="46"/>
      <c r="J160" s="46"/>
    </row>
    <row r="161" spans="1:10" ht="12.75">
      <c r="A161" s="142"/>
      <c r="B161" s="41" t="s">
        <v>836</v>
      </c>
      <c r="C161" s="55" t="s">
        <v>876</v>
      </c>
      <c r="D161" s="55"/>
      <c r="E161" s="44">
        <v>20000</v>
      </c>
      <c r="F161" s="42" t="s">
        <v>835</v>
      </c>
      <c r="G161" s="45" t="s">
        <v>793</v>
      </c>
      <c r="H161" s="46"/>
      <c r="I161" s="46"/>
      <c r="J161" s="46"/>
    </row>
    <row r="162" spans="1:10" ht="22.5">
      <c r="A162" s="40" t="s">
        <v>877</v>
      </c>
      <c r="B162" s="41" t="s">
        <v>799</v>
      </c>
      <c r="C162" s="42" t="s">
        <v>868</v>
      </c>
      <c r="D162" s="43"/>
      <c r="E162" s="44">
        <v>21100</v>
      </c>
      <c r="F162" s="42" t="s">
        <v>835</v>
      </c>
      <c r="G162" s="45" t="s">
        <v>802</v>
      </c>
      <c r="H162" s="46"/>
      <c r="I162" s="46"/>
      <c r="J162" s="46"/>
    </row>
    <row r="163" spans="1:10" ht="12.75">
      <c r="A163" s="40"/>
      <c r="B163" s="41" t="s">
        <v>836</v>
      </c>
      <c r="C163" s="42" t="s">
        <v>868</v>
      </c>
      <c r="D163" s="43"/>
      <c r="E163" s="44">
        <v>21100</v>
      </c>
      <c r="F163" s="42" t="s">
        <v>835</v>
      </c>
      <c r="G163" s="45" t="s">
        <v>793</v>
      </c>
      <c r="H163" s="46"/>
      <c r="I163" s="46"/>
      <c r="J163" s="46"/>
    </row>
    <row r="164" spans="1:10" ht="22.5">
      <c r="A164" s="40"/>
      <c r="B164" s="41" t="s">
        <v>804</v>
      </c>
      <c r="C164" s="42" t="s">
        <v>868</v>
      </c>
      <c r="D164" s="43"/>
      <c r="E164" s="44" t="s">
        <v>878</v>
      </c>
      <c r="F164" s="42" t="s">
        <v>835</v>
      </c>
      <c r="G164" s="45" t="s">
        <v>805</v>
      </c>
      <c r="H164" s="46"/>
      <c r="I164" s="46"/>
      <c r="J164" s="46"/>
    </row>
    <row r="165" spans="1:10" ht="22.5">
      <c r="A165" s="40" t="s">
        <v>879</v>
      </c>
      <c r="B165" s="41" t="s">
        <v>799</v>
      </c>
      <c r="C165" s="42" t="s">
        <v>868</v>
      </c>
      <c r="D165" s="43"/>
      <c r="E165" s="44">
        <v>21200</v>
      </c>
      <c r="F165" s="42" t="s">
        <v>835</v>
      </c>
      <c r="G165" s="45" t="s">
        <v>802</v>
      </c>
      <c r="H165" s="46"/>
      <c r="I165" s="46"/>
      <c r="J165" s="46"/>
    </row>
    <row r="166" spans="1:10" ht="23.25" customHeight="1">
      <c r="A166" s="40"/>
      <c r="B166" s="41" t="s">
        <v>836</v>
      </c>
      <c r="C166" s="42" t="s">
        <v>868</v>
      </c>
      <c r="D166" s="43"/>
      <c r="E166" s="44">
        <v>21200</v>
      </c>
      <c r="F166" s="42" t="s">
        <v>835</v>
      </c>
      <c r="G166" s="45" t="s">
        <v>793</v>
      </c>
      <c r="H166" s="46"/>
      <c r="I166" s="46"/>
      <c r="J166" s="46"/>
    </row>
    <row r="167" spans="1:10" ht="23.25" customHeight="1">
      <c r="A167" s="40"/>
      <c r="B167" s="41" t="s">
        <v>804</v>
      </c>
      <c r="C167" s="42" t="s">
        <v>868</v>
      </c>
      <c r="D167" s="43"/>
      <c r="E167" s="44" t="s">
        <v>880</v>
      </c>
      <c r="F167" s="42" t="s">
        <v>835</v>
      </c>
      <c r="G167" s="45" t="s">
        <v>805</v>
      </c>
      <c r="H167" s="46"/>
      <c r="I167" s="46"/>
      <c r="J167" s="46"/>
    </row>
    <row r="168" spans="1:10" ht="12.75" customHeight="1">
      <c r="A168" s="40"/>
      <c r="B168" s="41"/>
      <c r="C168" s="55"/>
      <c r="D168" s="55"/>
      <c r="E168" s="44"/>
      <c r="F168" s="42"/>
      <c r="G168" s="45"/>
      <c r="H168" s="46"/>
      <c r="I168" s="46"/>
      <c r="J168" s="46"/>
    </row>
    <row r="169" spans="1:10" ht="22.5">
      <c r="A169" s="48" t="s">
        <v>881</v>
      </c>
      <c r="B169" s="41"/>
      <c r="C169" s="42"/>
      <c r="D169" s="43"/>
      <c r="E169" s="44"/>
      <c r="F169" s="42"/>
      <c r="G169" s="45"/>
      <c r="H169" s="46"/>
      <c r="I169" s="46"/>
      <c r="J169" s="46"/>
    </row>
    <row r="170" spans="1:10" ht="22.5">
      <c r="A170" s="40" t="s">
        <v>882</v>
      </c>
      <c r="B170" s="41" t="s">
        <v>799</v>
      </c>
      <c r="C170" s="42" t="s">
        <v>883</v>
      </c>
      <c r="D170" s="43"/>
      <c r="E170" s="44"/>
      <c r="F170" s="42"/>
      <c r="G170" s="45" t="s">
        <v>884</v>
      </c>
      <c r="H170" s="46"/>
      <c r="I170" s="46"/>
      <c r="J170" s="46"/>
    </row>
    <row r="171" spans="1:10" ht="12.75">
      <c r="A171" s="40"/>
      <c r="B171" s="41"/>
      <c r="C171" s="42"/>
      <c r="D171" s="43"/>
      <c r="E171" s="44"/>
      <c r="F171" s="42"/>
      <c r="G171" s="45"/>
      <c r="H171" s="46"/>
      <c r="I171" s="46"/>
      <c r="J171" s="46"/>
    </row>
    <row r="172" spans="1:10" ht="27" customHeight="1">
      <c r="A172" s="48" t="s">
        <v>261</v>
      </c>
      <c r="B172" s="41"/>
      <c r="C172" s="42"/>
      <c r="D172" s="43"/>
      <c r="E172" s="44"/>
      <c r="F172" s="42"/>
      <c r="G172" s="45"/>
      <c r="H172" s="46"/>
      <c r="I172" s="46"/>
      <c r="J172" s="46"/>
    </row>
    <row r="173" spans="1:10" ht="22.5">
      <c r="A173" s="40" t="s">
        <v>885</v>
      </c>
      <c r="B173" s="41" t="s">
        <v>886</v>
      </c>
      <c r="C173" s="42" t="s">
        <v>887</v>
      </c>
      <c r="D173" s="43"/>
      <c r="E173" s="44"/>
      <c r="F173" s="42"/>
      <c r="G173" s="45" t="s">
        <v>888</v>
      </c>
      <c r="H173" s="46"/>
      <c r="I173" s="46"/>
      <c r="J173" s="46"/>
    </row>
    <row r="174" spans="1:10" ht="12.75">
      <c r="A174" s="40"/>
      <c r="B174" s="41"/>
      <c r="C174" s="55"/>
      <c r="D174" s="55"/>
      <c r="E174" s="44"/>
      <c r="F174" s="42"/>
      <c r="G174" s="45"/>
      <c r="H174" s="46"/>
      <c r="I174" s="46"/>
      <c r="J174" s="46"/>
    </row>
    <row r="175" spans="1:10" ht="12.75">
      <c r="A175" s="48" t="s">
        <v>889</v>
      </c>
      <c r="B175" s="41"/>
      <c r="C175" s="42"/>
      <c r="D175" s="43"/>
      <c r="E175" s="44"/>
      <c r="F175" s="42"/>
      <c r="G175" s="45"/>
      <c r="H175" s="46"/>
      <c r="I175" s="46"/>
      <c r="J175" s="46"/>
    </row>
    <row r="176" spans="1:10" ht="22.5">
      <c r="A176" s="40" t="s">
        <v>890</v>
      </c>
      <c r="B176" s="41" t="s">
        <v>891</v>
      </c>
      <c r="C176" s="42" t="s">
        <v>892</v>
      </c>
      <c r="D176" s="43"/>
      <c r="E176" s="44" t="s">
        <v>893</v>
      </c>
      <c r="F176" s="42"/>
      <c r="G176" s="45" t="s">
        <v>884</v>
      </c>
      <c r="H176" s="46"/>
      <c r="I176" s="46"/>
      <c r="J176" s="46"/>
    </row>
    <row r="177" spans="1:10" ht="12.75">
      <c r="A177" s="40" t="s">
        <v>894</v>
      </c>
      <c r="B177" s="41"/>
      <c r="C177" s="42"/>
      <c r="D177" s="43"/>
      <c r="E177" s="44"/>
      <c r="F177" s="42"/>
      <c r="G177" s="45"/>
      <c r="H177" s="46"/>
      <c r="I177" s="46"/>
      <c r="J177" s="46"/>
    </row>
    <row r="178" spans="1:10" ht="12.75">
      <c r="A178" s="40" t="s">
        <v>807</v>
      </c>
      <c r="B178" s="41" t="s">
        <v>891</v>
      </c>
      <c r="C178" s="42" t="s">
        <v>892</v>
      </c>
      <c r="D178" s="43"/>
      <c r="E178" s="44" t="s">
        <v>839</v>
      </c>
      <c r="F178" s="42"/>
      <c r="G178" s="45" t="s">
        <v>884</v>
      </c>
      <c r="H178" s="46"/>
      <c r="I178" s="46"/>
      <c r="J178" s="46"/>
    </row>
    <row r="179" spans="1:10" ht="12.75">
      <c r="A179" s="40" t="s">
        <v>809</v>
      </c>
      <c r="B179" s="41" t="s">
        <v>891</v>
      </c>
      <c r="C179" s="42" t="s">
        <v>892</v>
      </c>
      <c r="D179" s="43"/>
      <c r="E179" s="44" t="s">
        <v>895</v>
      </c>
      <c r="F179" s="42"/>
      <c r="G179" s="45" t="s">
        <v>884</v>
      </c>
      <c r="H179" s="46"/>
      <c r="I179" s="46"/>
      <c r="J179" s="46"/>
    </row>
    <row r="180" spans="1:10" ht="12.75">
      <c r="A180" s="40" t="s">
        <v>896</v>
      </c>
      <c r="B180" s="41" t="s">
        <v>891</v>
      </c>
      <c r="C180" s="42" t="s">
        <v>892</v>
      </c>
      <c r="D180" s="43"/>
      <c r="E180" s="44" t="s">
        <v>897</v>
      </c>
      <c r="F180" s="42"/>
      <c r="G180" s="45" t="s">
        <v>884</v>
      </c>
      <c r="H180" s="46"/>
      <c r="I180" s="46"/>
      <c r="J180" s="46"/>
    </row>
    <row r="181" spans="1:10" ht="33.75">
      <c r="A181" s="40" t="s">
        <v>898</v>
      </c>
      <c r="B181" s="41" t="s">
        <v>789</v>
      </c>
      <c r="C181" s="42" t="s">
        <v>899</v>
      </c>
      <c r="D181" s="43"/>
      <c r="E181" s="44">
        <v>99999</v>
      </c>
      <c r="F181" s="42"/>
      <c r="G181" s="45" t="s">
        <v>791</v>
      </c>
      <c r="H181" s="46"/>
      <c r="I181" s="46"/>
      <c r="J181" s="46"/>
    </row>
    <row r="182" spans="1:10" ht="12.75">
      <c r="A182" s="40" t="s">
        <v>894</v>
      </c>
      <c r="B182" s="41"/>
      <c r="C182" s="42"/>
      <c r="D182" s="43"/>
      <c r="E182" s="44"/>
      <c r="F182" s="42"/>
      <c r="G182" s="45"/>
      <c r="H182" s="46"/>
      <c r="I182" s="46"/>
      <c r="J182" s="46"/>
    </row>
    <row r="183" spans="1:10" ht="12.75">
      <c r="A183" s="40" t="s">
        <v>807</v>
      </c>
      <c r="B183" s="41" t="s">
        <v>789</v>
      </c>
      <c r="C183" s="42" t="s">
        <v>899</v>
      </c>
      <c r="D183" s="43"/>
      <c r="E183" s="44">
        <v>10000</v>
      </c>
      <c r="F183" s="42"/>
      <c r="G183" s="45" t="s">
        <v>791</v>
      </c>
      <c r="H183" s="46"/>
      <c r="I183" s="46"/>
      <c r="J183" s="46"/>
    </row>
    <row r="184" spans="1:10" ht="12.75">
      <c r="A184" s="40" t="s">
        <v>809</v>
      </c>
      <c r="B184" s="41" t="s">
        <v>789</v>
      </c>
      <c r="C184" s="42" t="s">
        <v>899</v>
      </c>
      <c r="D184" s="43"/>
      <c r="E184" s="44" t="s">
        <v>895</v>
      </c>
      <c r="F184" s="42"/>
      <c r="G184" s="45" t="s">
        <v>791</v>
      </c>
      <c r="H184" s="46"/>
      <c r="I184" s="46"/>
      <c r="J184" s="46"/>
    </row>
    <row r="185" spans="1:10" ht="12.75">
      <c r="A185" s="40" t="s">
        <v>896</v>
      </c>
      <c r="B185" s="41" t="s">
        <v>789</v>
      </c>
      <c r="C185" s="42" t="s">
        <v>899</v>
      </c>
      <c r="D185" s="43"/>
      <c r="E185" s="44" t="s">
        <v>897</v>
      </c>
      <c r="F185" s="42"/>
      <c r="G185" s="45" t="s">
        <v>791</v>
      </c>
      <c r="H185" s="46"/>
      <c r="I185" s="46"/>
      <c r="J185" s="46"/>
    </row>
    <row r="186" spans="1:10" ht="23.25" customHeight="1">
      <c r="A186" s="57" t="s">
        <v>900</v>
      </c>
      <c r="B186" s="41" t="s">
        <v>799</v>
      </c>
      <c r="C186" s="55" t="s">
        <v>901</v>
      </c>
      <c r="D186" s="55"/>
      <c r="E186" s="44" t="s">
        <v>893</v>
      </c>
      <c r="F186" s="42"/>
      <c r="G186" s="45" t="s">
        <v>802</v>
      </c>
      <c r="H186" s="46"/>
      <c r="I186" s="46"/>
      <c r="J186" s="46"/>
    </row>
    <row r="187" spans="1:10" ht="19.5" customHeight="1">
      <c r="A187" s="40"/>
      <c r="B187" s="41" t="s">
        <v>803</v>
      </c>
      <c r="C187" s="55" t="s">
        <v>901</v>
      </c>
      <c r="D187" s="55"/>
      <c r="E187" s="44" t="s">
        <v>893</v>
      </c>
      <c r="F187" s="42"/>
      <c r="G187" s="45" t="s">
        <v>793</v>
      </c>
      <c r="H187" s="46"/>
      <c r="I187" s="46"/>
      <c r="J187" s="46"/>
    </row>
    <row r="188" spans="1:10" ht="24" customHeight="1">
      <c r="A188" s="40" t="s">
        <v>92</v>
      </c>
      <c r="B188" s="41"/>
      <c r="C188" s="55"/>
      <c r="D188" s="55"/>
      <c r="E188" s="44"/>
      <c r="F188" s="42"/>
      <c r="G188" s="45"/>
      <c r="H188" s="46"/>
      <c r="I188" s="46"/>
      <c r="J188" s="46"/>
    </row>
    <row r="189" spans="1:10" ht="27" customHeight="1">
      <c r="A189" s="40" t="s">
        <v>807</v>
      </c>
      <c r="B189" s="41" t="s">
        <v>799</v>
      </c>
      <c r="C189" s="55" t="s">
        <v>901</v>
      </c>
      <c r="D189" s="55"/>
      <c r="E189" s="44">
        <v>10000</v>
      </c>
      <c r="F189" s="42"/>
      <c r="G189" s="45" t="s">
        <v>802</v>
      </c>
      <c r="H189" s="46"/>
      <c r="I189" s="46"/>
      <c r="J189" s="46"/>
    </row>
    <row r="190" spans="1:10" ht="22.5">
      <c r="A190" s="40"/>
      <c r="B190" s="41" t="s">
        <v>803</v>
      </c>
      <c r="C190" s="55" t="s">
        <v>901</v>
      </c>
      <c r="D190" s="55"/>
      <c r="E190" s="44">
        <v>10000</v>
      </c>
      <c r="F190" s="42"/>
      <c r="G190" s="45" t="s">
        <v>793</v>
      </c>
      <c r="H190" s="46"/>
      <c r="I190" s="46"/>
      <c r="J190" s="46"/>
    </row>
    <row r="191" spans="1:10" ht="22.5">
      <c r="A191" s="40" t="s">
        <v>809</v>
      </c>
      <c r="B191" s="41" t="s">
        <v>799</v>
      </c>
      <c r="C191" s="55" t="s">
        <v>901</v>
      </c>
      <c r="D191" s="55"/>
      <c r="E191" s="44" t="s">
        <v>895</v>
      </c>
      <c r="F191" s="42"/>
      <c r="G191" s="45" t="s">
        <v>802</v>
      </c>
      <c r="H191" s="46"/>
      <c r="I191" s="46"/>
      <c r="J191" s="46"/>
    </row>
    <row r="192" spans="1:10" ht="21" customHeight="1">
      <c r="A192" s="40"/>
      <c r="B192" s="41" t="s">
        <v>803</v>
      </c>
      <c r="C192" s="55" t="s">
        <v>901</v>
      </c>
      <c r="D192" s="55"/>
      <c r="E192" s="44" t="s">
        <v>895</v>
      </c>
      <c r="F192" s="42"/>
      <c r="G192" s="45" t="s">
        <v>793</v>
      </c>
      <c r="H192" s="46"/>
      <c r="I192" s="46"/>
      <c r="J192" s="46"/>
    </row>
    <row r="193" spans="1:10" ht="22.5">
      <c r="A193" s="40" t="s">
        <v>896</v>
      </c>
      <c r="B193" s="41" t="s">
        <v>799</v>
      </c>
      <c r="C193" s="55" t="s">
        <v>901</v>
      </c>
      <c r="D193" s="55"/>
      <c r="E193" s="44" t="s">
        <v>897</v>
      </c>
      <c r="F193" s="42"/>
      <c r="G193" s="45" t="s">
        <v>802</v>
      </c>
      <c r="H193" s="46"/>
      <c r="I193" s="46"/>
      <c r="J193" s="46"/>
    </row>
    <row r="194" spans="1:10" ht="22.5">
      <c r="A194" s="40"/>
      <c r="B194" s="41" t="s">
        <v>803</v>
      </c>
      <c r="C194" s="55" t="s">
        <v>901</v>
      </c>
      <c r="D194" s="55"/>
      <c r="E194" s="44" t="s">
        <v>897</v>
      </c>
      <c r="F194" s="42"/>
      <c r="G194" s="45" t="s">
        <v>793</v>
      </c>
      <c r="H194" s="46"/>
      <c r="I194" s="46"/>
      <c r="J194" s="46"/>
    </row>
    <row r="195" spans="1:10" ht="12.75">
      <c r="A195" s="40"/>
      <c r="B195" s="41"/>
      <c r="C195" s="55"/>
      <c r="D195" s="55"/>
      <c r="E195" s="44"/>
      <c r="F195" s="42"/>
      <c r="G195" s="45"/>
      <c r="H195" s="46"/>
      <c r="I195" s="46"/>
      <c r="J195" s="46"/>
    </row>
    <row r="196" spans="1:10" ht="34.5" customHeight="1">
      <c r="A196" s="48" t="s">
        <v>93</v>
      </c>
      <c r="B196" s="41"/>
      <c r="C196" s="42"/>
      <c r="D196" s="43"/>
      <c r="E196" s="44"/>
      <c r="F196" s="42"/>
      <c r="G196" s="45"/>
      <c r="H196" s="46"/>
      <c r="I196" s="46"/>
      <c r="J196" s="46"/>
    </row>
    <row r="197" spans="1:10" ht="22.5">
      <c r="A197" s="40" t="s">
        <v>94</v>
      </c>
      <c r="B197" s="41" t="s">
        <v>799</v>
      </c>
      <c r="C197" s="42" t="s">
        <v>95</v>
      </c>
      <c r="D197" s="43" t="s">
        <v>96</v>
      </c>
      <c r="E197" s="44" t="s">
        <v>893</v>
      </c>
      <c r="F197" s="42" t="s">
        <v>835</v>
      </c>
      <c r="G197" s="45" t="s">
        <v>802</v>
      </c>
      <c r="H197" s="46"/>
      <c r="I197" s="46"/>
      <c r="J197" s="46"/>
    </row>
    <row r="198" spans="1:10" ht="22.5">
      <c r="A198" s="40"/>
      <c r="B198" s="41" t="s">
        <v>803</v>
      </c>
      <c r="C198" s="42" t="s">
        <v>95</v>
      </c>
      <c r="D198" s="43" t="s">
        <v>96</v>
      </c>
      <c r="E198" s="44" t="s">
        <v>893</v>
      </c>
      <c r="F198" s="42" t="s">
        <v>835</v>
      </c>
      <c r="G198" s="45" t="s">
        <v>793</v>
      </c>
      <c r="H198" s="46"/>
      <c r="I198" s="46"/>
      <c r="J198" s="46"/>
    </row>
    <row r="199" spans="1:10" ht="22.5">
      <c r="A199" s="40"/>
      <c r="B199" s="41" t="s">
        <v>804</v>
      </c>
      <c r="C199" s="42" t="s">
        <v>95</v>
      </c>
      <c r="D199" s="43" t="s">
        <v>96</v>
      </c>
      <c r="E199" s="44" t="s">
        <v>893</v>
      </c>
      <c r="F199" s="42" t="s">
        <v>835</v>
      </c>
      <c r="G199" s="45" t="s">
        <v>805</v>
      </c>
      <c r="H199" s="46"/>
      <c r="I199" s="46"/>
      <c r="J199" s="46"/>
    </row>
    <row r="200" spans="1:10" ht="12.75">
      <c r="A200" s="40" t="s">
        <v>97</v>
      </c>
      <c r="B200" s="41"/>
      <c r="C200" s="42"/>
      <c r="D200" s="43"/>
      <c r="E200" s="44"/>
      <c r="F200" s="42"/>
      <c r="G200" s="45"/>
      <c r="H200" s="46"/>
      <c r="I200" s="46"/>
      <c r="J200" s="46"/>
    </row>
    <row r="201" spans="1:10" ht="27" customHeight="1">
      <c r="A201" s="40" t="s">
        <v>98</v>
      </c>
      <c r="B201" s="41" t="s">
        <v>799</v>
      </c>
      <c r="C201" s="42" t="s">
        <v>95</v>
      </c>
      <c r="D201" s="43" t="s">
        <v>96</v>
      </c>
      <c r="E201" s="44">
        <v>10000</v>
      </c>
      <c r="F201" s="42" t="s">
        <v>835</v>
      </c>
      <c r="G201" s="45" t="s">
        <v>802</v>
      </c>
      <c r="H201" s="46"/>
      <c r="I201" s="46"/>
      <c r="J201" s="46"/>
    </row>
    <row r="202" spans="1:10" ht="22.5">
      <c r="A202" s="40"/>
      <c r="B202" s="41" t="s">
        <v>803</v>
      </c>
      <c r="C202" s="42" t="s">
        <v>95</v>
      </c>
      <c r="D202" s="43" t="s">
        <v>96</v>
      </c>
      <c r="E202" s="44">
        <v>10000</v>
      </c>
      <c r="F202" s="42" t="s">
        <v>835</v>
      </c>
      <c r="G202" s="45" t="s">
        <v>793</v>
      </c>
      <c r="H202" s="46"/>
      <c r="I202" s="46"/>
      <c r="J202" s="46"/>
    </row>
    <row r="203" spans="1:10" ht="12.75">
      <c r="A203" s="40" t="s">
        <v>99</v>
      </c>
      <c r="B203" s="41"/>
      <c r="C203" s="42"/>
      <c r="D203" s="43"/>
      <c r="E203" s="44"/>
      <c r="F203" s="42"/>
      <c r="G203" s="45"/>
      <c r="H203" s="46"/>
      <c r="I203" s="46"/>
      <c r="J203" s="46"/>
    </row>
    <row r="204" spans="1:10" ht="22.5">
      <c r="A204" s="40" t="s">
        <v>844</v>
      </c>
      <c r="B204" s="41" t="s">
        <v>799</v>
      </c>
      <c r="C204" s="42" t="s">
        <v>95</v>
      </c>
      <c r="D204" s="43" t="s">
        <v>96</v>
      </c>
      <c r="E204" s="44">
        <v>11100</v>
      </c>
      <c r="F204" s="42" t="s">
        <v>835</v>
      </c>
      <c r="G204" s="45" t="s">
        <v>802</v>
      </c>
      <c r="H204" s="46"/>
      <c r="I204" s="46"/>
      <c r="J204" s="46"/>
    </row>
    <row r="205" spans="1:10" ht="22.5">
      <c r="A205" s="40"/>
      <c r="B205" s="41" t="s">
        <v>803</v>
      </c>
      <c r="C205" s="42" t="s">
        <v>95</v>
      </c>
      <c r="D205" s="43" t="s">
        <v>96</v>
      </c>
      <c r="E205" s="44">
        <v>11100</v>
      </c>
      <c r="F205" s="42" t="s">
        <v>835</v>
      </c>
      <c r="G205" s="45" t="s">
        <v>793</v>
      </c>
      <c r="H205" s="46"/>
      <c r="I205" s="46"/>
      <c r="J205" s="46"/>
    </row>
    <row r="206" spans="1:10" ht="27.75" customHeight="1">
      <c r="A206" s="40" t="s">
        <v>846</v>
      </c>
      <c r="B206" s="41" t="s">
        <v>799</v>
      </c>
      <c r="C206" s="42" t="s">
        <v>95</v>
      </c>
      <c r="D206" s="43" t="s">
        <v>96</v>
      </c>
      <c r="E206" s="44">
        <v>11200</v>
      </c>
      <c r="F206" s="42" t="s">
        <v>835</v>
      </c>
      <c r="G206" s="45" t="s">
        <v>802</v>
      </c>
      <c r="H206" s="46"/>
      <c r="I206" s="46"/>
      <c r="J206" s="46"/>
    </row>
    <row r="207" spans="1:10" ht="22.5">
      <c r="A207" s="40"/>
      <c r="B207" s="41" t="s">
        <v>803</v>
      </c>
      <c r="C207" s="42" t="s">
        <v>95</v>
      </c>
      <c r="D207" s="43" t="s">
        <v>96</v>
      </c>
      <c r="E207" s="44">
        <v>11200</v>
      </c>
      <c r="F207" s="42" t="s">
        <v>835</v>
      </c>
      <c r="G207" s="45" t="s">
        <v>793</v>
      </c>
      <c r="H207" s="46"/>
      <c r="I207" s="46"/>
      <c r="J207" s="46"/>
    </row>
    <row r="208" spans="1:10" ht="12.75">
      <c r="A208" s="40" t="s">
        <v>847</v>
      </c>
      <c r="B208" s="41"/>
      <c r="C208" s="42"/>
      <c r="D208" s="43"/>
      <c r="E208" s="44"/>
      <c r="F208" s="42"/>
      <c r="G208" s="45"/>
      <c r="H208" s="46"/>
      <c r="I208" s="46"/>
      <c r="J208" s="46"/>
    </row>
    <row r="209" spans="1:10" ht="22.5">
      <c r="A209" s="40" t="s">
        <v>848</v>
      </c>
      <c r="B209" s="41" t="s">
        <v>799</v>
      </c>
      <c r="C209" s="42" t="s">
        <v>95</v>
      </c>
      <c r="D209" s="43" t="s">
        <v>96</v>
      </c>
      <c r="E209" s="44">
        <v>11210</v>
      </c>
      <c r="F209" s="42" t="s">
        <v>835</v>
      </c>
      <c r="G209" s="45" t="s">
        <v>802</v>
      </c>
      <c r="H209" s="46"/>
      <c r="I209" s="46"/>
      <c r="J209" s="46"/>
    </row>
    <row r="210" spans="1:10" ht="22.5">
      <c r="A210" s="40"/>
      <c r="B210" s="41" t="s">
        <v>803</v>
      </c>
      <c r="C210" s="42" t="s">
        <v>95</v>
      </c>
      <c r="D210" s="43" t="s">
        <v>96</v>
      </c>
      <c r="E210" s="44">
        <v>11210</v>
      </c>
      <c r="F210" s="42" t="s">
        <v>835</v>
      </c>
      <c r="G210" s="45" t="s">
        <v>793</v>
      </c>
      <c r="H210" s="46"/>
      <c r="I210" s="46"/>
      <c r="J210" s="46"/>
    </row>
    <row r="211" spans="1:10" ht="22.5">
      <c r="A211" s="40" t="s">
        <v>849</v>
      </c>
      <c r="B211" s="41" t="s">
        <v>799</v>
      </c>
      <c r="C211" s="42" t="s">
        <v>95</v>
      </c>
      <c r="D211" s="43" t="s">
        <v>96</v>
      </c>
      <c r="E211" s="44">
        <v>11220</v>
      </c>
      <c r="F211" s="42" t="s">
        <v>835</v>
      </c>
      <c r="G211" s="45" t="s">
        <v>802</v>
      </c>
      <c r="H211" s="46"/>
      <c r="I211" s="46"/>
      <c r="J211" s="46"/>
    </row>
    <row r="212" spans="1:10" ht="22.5">
      <c r="A212" s="40"/>
      <c r="B212" s="41" t="s">
        <v>803</v>
      </c>
      <c r="C212" s="42" t="s">
        <v>95</v>
      </c>
      <c r="D212" s="43" t="s">
        <v>96</v>
      </c>
      <c r="E212" s="44">
        <v>11220</v>
      </c>
      <c r="F212" s="42" t="s">
        <v>835</v>
      </c>
      <c r="G212" s="45" t="s">
        <v>793</v>
      </c>
      <c r="H212" s="46"/>
      <c r="I212" s="46"/>
      <c r="J212" s="46"/>
    </row>
    <row r="213" spans="1:10" ht="22.5">
      <c r="A213" s="40" t="s">
        <v>850</v>
      </c>
      <c r="B213" s="41" t="s">
        <v>799</v>
      </c>
      <c r="C213" s="42" t="s">
        <v>95</v>
      </c>
      <c r="D213" s="43" t="s">
        <v>96</v>
      </c>
      <c r="E213" s="44">
        <v>11230</v>
      </c>
      <c r="F213" s="42" t="s">
        <v>835</v>
      </c>
      <c r="G213" s="45" t="s">
        <v>802</v>
      </c>
      <c r="H213" s="46"/>
      <c r="I213" s="46"/>
      <c r="J213" s="46"/>
    </row>
    <row r="214" spans="1:10" ht="22.5">
      <c r="A214" s="40"/>
      <c r="B214" s="41" t="s">
        <v>803</v>
      </c>
      <c r="C214" s="42" t="s">
        <v>95</v>
      </c>
      <c r="D214" s="43" t="s">
        <v>96</v>
      </c>
      <c r="E214" s="44">
        <v>11230</v>
      </c>
      <c r="F214" s="42" t="s">
        <v>835</v>
      </c>
      <c r="G214" s="45" t="s">
        <v>793</v>
      </c>
      <c r="H214" s="46"/>
      <c r="I214" s="46"/>
      <c r="J214" s="46"/>
    </row>
    <row r="215" spans="1:10" ht="22.5">
      <c r="A215" s="40" t="s">
        <v>851</v>
      </c>
      <c r="B215" s="41" t="s">
        <v>799</v>
      </c>
      <c r="C215" s="42" t="s">
        <v>95</v>
      </c>
      <c r="D215" s="43" t="s">
        <v>96</v>
      </c>
      <c r="E215" s="44">
        <v>11300</v>
      </c>
      <c r="F215" s="42" t="s">
        <v>835</v>
      </c>
      <c r="G215" s="45" t="s">
        <v>802</v>
      </c>
      <c r="H215" s="46"/>
      <c r="I215" s="46"/>
      <c r="J215" s="46"/>
    </row>
    <row r="216" spans="1:10" ht="22.5">
      <c r="A216" s="40"/>
      <c r="B216" s="41" t="s">
        <v>803</v>
      </c>
      <c r="C216" s="42" t="s">
        <v>95</v>
      </c>
      <c r="D216" s="43" t="s">
        <v>96</v>
      </c>
      <c r="E216" s="44">
        <v>11300</v>
      </c>
      <c r="F216" s="42" t="s">
        <v>835</v>
      </c>
      <c r="G216" s="45" t="s">
        <v>793</v>
      </c>
      <c r="H216" s="46"/>
      <c r="I216" s="46"/>
      <c r="J216" s="46"/>
    </row>
    <row r="217" spans="1:10" ht="22.5">
      <c r="A217" s="40" t="s">
        <v>852</v>
      </c>
      <c r="B217" s="41" t="s">
        <v>799</v>
      </c>
      <c r="C217" s="42" t="s">
        <v>95</v>
      </c>
      <c r="D217" s="43" t="s">
        <v>96</v>
      </c>
      <c r="E217" s="44">
        <v>12100</v>
      </c>
      <c r="F217" s="42" t="s">
        <v>835</v>
      </c>
      <c r="G217" s="45" t="s">
        <v>802</v>
      </c>
      <c r="H217" s="46"/>
      <c r="I217" s="46"/>
      <c r="J217" s="46"/>
    </row>
    <row r="218" spans="1:10" ht="22.5">
      <c r="A218" s="40"/>
      <c r="B218" s="41" t="s">
        <v>803</v>
      </c>
      <c r="C218" s="42" t="s">
        <v>95</v>
      </c>
      <c r="D218" s="43" t="s">
        <v>96</v>
      </c>
      <c r="E218" s="44">
        <v>12100</v>
      </c>
      <c r="F218" s="42" t="s">
        <v>835</v>
      </c>
      <c r="G218" s="45" t="s">
        <v>793</v>
      </c>
      <c r="H218" s="46"/>
      <c r="I218" s="46"/>
      <c r="J218" s="46"/>
    </row>
    <row r="219" spans="1:10" ht="22.5">
      <c r="A219" s="40" t="s">
        <v>854</v>
      </c>
      <c r="B219" s="41" t="s">
        <v>799</v>
      </c>
      <c r="C219" s="42" t="s">
        <v>95</v>
      </c>
      <c r="D219" s="43" t="s">
        <v>96</v>
      </c>
      <c r="E219" s="44">
        <v>12200</v>
      </c>
      <c r="F219" s="42" t="s">
        <v>835</v>
      </c>
      <c r="G219" s="45" t="s">
        <v>802</v>
      </c>
      <c r="H219" s="46"/>
      <c r="I219" s="46"/>
      <c r="J219" s="46"/>
    </row>
    <row r="220" spans="1:10" ht="22.5">
      <c r="A220" s="40"/>
      <c r="B220" s="41" t="s">
        <v>803</v>
      </c>
      <c r="C220" s="42" t="s">
        <v>95</v>
      </c>
      <c r="D220" s="43" t="s">
        <v>96</v>
      </c>
      <c r="E220" s="44">
        <v>12200</v>
      </c>
      <c r="F220" s="42" t="s">
        <v>835</v>
      </c>
      <c r="G220" s="45" t="s">
        <v>793</v>
      </c>
      <c r="H220" s="46"/>
      <c r="I220" s="46"/>
      <c r="J220" s="46"/>
    </row>
    <row r="221" spans="1:10" ht="22.5">
      <c r="A221" s="40" t="s">
        <v>855</v>
      </c>
      <c r="B221" s="41" t="s">
        <v>799</v>
      </c>
      <c r="C221" s="42" t="s">
        <v>95</v>
      </c>
      <c r="D221" s="43" t="s">
        <v>96</v>
      </c>
      <c r="E221" s="44">
        <v>13000</v>
      </c>
      <c r="F221" s="42" t="s">
        <v>835</v>
      </c>
      <c r="G221" s="45" t="s">
        <v>802</v>
      </c>
      <c r="H221" s="46"/>
      <c r="I221" s="46"/>
      <c r="J221" s="46"/>
    </row>
    <row r="222" spans="1:10" ht="22.5">
      <c r="A222" s="40"/>
      <c r="B222" s="41" t="s">
        <v>803</v>
      </c>
      <c r="C222" s="42" t="s">
        <v>95</v>
      </c>
      <c r="D222" s="43" t="s">
        <v>96</v>
      </c>
      <c r="E222" s="44">
        <v>13000</v>
      </c>
      <c r="F222" s="42" t="s">
        <v>835</v>
      </c>
      <c r="G222" s="45" t="s">
        <v>793</v>
      </c>
      <c r="H222" s="46"/>
      <c r="I222" s="46"/>
      <c r="J222" s="46"/>
    </row>
    <row r="223" spans="1:10" ht="22.5">
      <c r="A223" s="40" t="s">
        <v>856</v>
      </c>
      <c r="B223" s="41" t="s">
        <v>799</v>
      </c>
      <c r="C223" s="42" t="s">
        <v>95</v>
      </c>
      <c r="D223" s="43" t="s">
        <v>96</v>
      </c>
      <c r="E223" s="44">
        <v>14000</v>
      </c>
      <c r="F223" s="42" t="s">
        <v>835</v>
      </c>
      <c r="G223" s="45" t="s">
        <v>802</v>
      </c>
      <c r="H223" s="46"/>
      <c r="I223" s="46"/>
      <c r="J223" s="46"/>
    </row>
    <row r="224" spans="1:10" ht="22.5">
      <c r="A224" s="40"/>
      <c r="B224" s="41" t="s">
        <v>803</v>
      </c>
      <c r="C224" s="42" t="s">
        <v>95</v>
      </c>
      <c r="D224" s="43" t="s">
        <v>96</v>
      </c>
      <c r="E224" s="44">
        <v>14000</v>
      </c>
      <c r="F224" s="42" t="s">
        <v>835</v>
      </c>
      <c r="G224" s="45" t="s">
        <v>793</v>
      </c>
      <c r="H224" s="46"/>
      <c r="I224" s="46"/>
      <c r="J224" s="46"/>
    </row>
    <row r="225" spans="1:10" ht="22.5">
      <c r="A225" s="40" t="s">
        <v>857</v>
      </c>
      <c r="B225" s="41" t="s">
        <v>799</v>
      </c>
      <c r="C225" s="42" t="s">
        <v>95</v>
      </c>
      <c r="D225" s="43" t="s">
        <v>96</v>
      </c>
      <c r="E225" s="44">
        <v>16100</v>
      </c>
      <c r="F225" s="42" t="s">
        <v>835</v>
      </c>
      <c r="G225" s="45" t="s">
        <v>802</v>
      </c>
      <c r="H225" s="46"/>
      <c r="I225" s="46"/>
      <c r="J225" s="46"/>
    </row>
    <row r="226" spans="1:10" ht="22.5">
      <c r="A226" s="40"/>
      <c r="B226" s="41" t="s">
        <v>803</v>
      </c>
      <c r="C226" s="42" t="s">
        <v>95</v>
      </c>
      <c r="D226" s="43" t="s">
        <v>96</v>
      </c>
      <c r="E226" s="44">
        <v>16100</v>
      </c>
      <c r="F226" s="42" t="s">
        <v>835</v>
      </c>
      <c r="G226" s="45" t="s">
        <v>793</v>
      </c>
      <c r="H226" s="46"/>
      <c r="I226" s="46"/>
      <c r="J226" s="46"/>
    </row>
    <row r="227" spans="1:10" ht="22.5">
      <c r="A227" s="40" t="s">
        <v>858</v>
      </c>
      <c r="B227" s="41" t="s">
        <v>799</v>
      </c>
      <c r="C227" s="42" t="s">
        <v>95</v>
      </c>
      <c r="D227" s="43" t="s">
        <v>96</v>
      </c>
      <c r="E227" s="44">
        <v>15000</v>
      </c>
      <c r="F227" s="42" t="s">
        <v>835</v>
      </c>
      <c r="G227" s="45" t="s">
        <v>802</v>
      </c>
      <c r="H227" s="46"/>
      <c r="I227" s="46"/>
      <c r="J227" s="46"/>
    </row>
    <row r="228" spans="1:10" ht="22.5">
      <c r="A228" s="40"/>
      <c r="B228" s="41" t="s">
        <v>803</v>
      </c>
      <c r="C228" s="42" t="s">
        <v>95</v>
      </c>
      <c r="D228" s="43" t="s">
        <v>96</v>
      </c>
      <c r="E228" s="44">
        <v>15000</v>
      </c>
      <c r="F228" s="42" t="s">
        <v>835</v>
      </c>
      <c r="G228" s="45" t="s">
        <v>793</v>
      </c>
      <c r="H228" s="46"/>
      <c r="I228" s="46"/>
      <c r="J228" s="46"/>
    </row>
    <row r="229" spans="1:10" ht="22.5">
      <c r="A229" s="40" t="s">
        <v>859</v>
      </c>
      <c r="B229" s="41" t="s">
        <v>799</v>
      </c>
      <c r="C229" s="42" t="s">
        <v>95</v>
      </c>
      <c r="D229" s="43" t="s">
        <v>96</v>
      </c>
      <c r="E229" s="44">
        <v>17000</v>
      </c>
      <c r="F229" s="42" t="s">
        <v>835</v>
      </c>
      <c r="G229" s="45" t="s">
        <v>802</v>
      </c>
      <c r="H229" s="46"/>
      <c r="I229" s="46"/>
      <c r="J229" s="46"/>
    </row>
    <row r="230" spans="1:10" ht="22.5">
      <c r="A230" s="40"/>
      <c r="B230" s="41" t="s">
        <v>803</v>
      </c>
      <c r="C230" s="42" t="s">
        <v>95</v>
      </c>
      <c r="D230" s="43" t="s">
        <v>96</v>
      </c>
      <c r="E230" s="44">
        <v>17000</v>
      </c>
      <c r="F230" s="42" t="s">
        <v>835</v>
      </c>
      <c r="G230" s="45" t="s">
        <v>793</v>
      </c>
      <c r="H230" s="46"/>
      <c r="I230" s="46"/>
      <c r="J230" s="46"/>
    </row>
    <row r="231" spans="1:10" ht="22.5">
      <c r="A231" s="40" t="s">
        <v>100</v>
      </c>
      <c r="B231" s="41" t="s">
        <v>799</v>
      </c>
      <c r="C231" s="42" t="s">
        <v>95</v>
      </c>
      <c r="D231" s="43" t="s">
        <v>96</v>
      </c>
      <c r="E231" s="44">
        <v>18000</v>
      </c>
      <c r="F231" s="42" t="s">
        <v>835</v>
      </c>
      <c r="G231" s="45" t="s">
        <v>802</v>
      </c>
      <c r="H231" s="46"/>
      <c r="I231" s="46"/>
      <c r="J231" s="46"/>
    </row>
    <row r="232" spans="1:10" ht="22.5">
      <c r="A232" s="40"/>
      <c r="B232" s="41" t="s">
        <v>803</v>
      </c>
      <c r="C232" s="42" t="s">
        <v>95</v>
      </c>
      <c r="D232" s="43" t="s">
        <v>96</v>
      </c>
      <c r="E232" s="44">
        <v>18000</v>
      </c>
      <c r="F232" s="42" t="s">
        <v>835</v>
      </c>
      <c r="G232" s="45" t="s">
        <v>793</v>
      </c>
      <c r="H232" s="46"/>
      <c r="I232" s="46"/>
      <c r="J232" s="46"/>
    </row>
    <row r="233" spans="1:10" ht="22.5">
      <c r="A233" s="40" t="s">
        <v>861</v>
      </c>
      <c r="B233" s="41" t="s">
        <v>799</v>
      </c>
      <c r="C233" s="42" t="s">
        <v>95</v>
      </c>
      <c r="D233" s="43" t="s">
        <v>96</v>
      </c>
      <c r="E233" s="44">
        <v>19100</v>
      </c>
      <c r="F233" s="42" t="s">
        <v>835</v>
      </c>
      <c r="G233" s="45" t="s">
        <v>802</v>
      </c>
      <c r="H233" s="46"/>
      <c r="I233" s="46"/>
      <c r="J233" s="46"/>
    </row>
    <row r="234" spans="1:10" ht="22.5">
      <c r="A234" s="40"/>
      <c r="B234" s="41" t="s">
        <v>803</v>
      </c>
      <c r="C234" s="42" t="s">
        <v>95</v>
      </c>
      <c r="D234" s="43" t="s">
        <v>96</v>
      </c>
      <c r="E234" s="44">
        <v>19100</v>
      </c>
      <c r="F234" s="42" t="s">
        <v>835</v>
      </c>
      <c r="G234" s="45" t="s">
        <v>793</v>
      </c>
      <c r="H234" s="46"/>
      <c r="I234" s="46"/>
      <c r="J234" s="46"/>
    </row>
    <row r="235" spans="1:10" ht="22.5">
      <c r="A235" s="40" t="s">
        <v>862</v>
      </c>
      <c r="B235" s="41" t="s">
        <v>799</v>
      </c>
      <c r="C235" s="42" t="s">
        <v>95</v>
      </c>
      <c r="D235" s="43" t="s">
        <v>96</v>
      </c>
      <c r="E235" s="44">
        <v>19300</v>
      </c>
      <c r="F235" s="42" t="s">
        <v>835</v>
      </c>
      <c r="G235" s="45" t="s">
        <v>802</v>
      </c>
      <c r="H235" s="46"/>
      <c r="I235" s="46"/>
      <c r="J235" s="46"/>
    </row>
    <row r="236" spans="1:10" ht="22.5">
      <c r="A236" s="40"/>
      <c r="B236" s="41" t="s">
        <v>803</v>
      </c>
      <c r="C236" s="42" t="s">
        <v>95</v>
      </c>
      <c r="D236" s="43" t="s">
        <v>96</v>
      </c>
      <c r="E236" s="44">
        <v>19300</v>
      </c>
      <c r="F236" s="42" t="s">
        <v>835</v>
      </c>
      <c r="G236" s="45" t="s">
        <v>793</v>
      </c>
      <c r="H236" s="46"/>
      <c r="I236" s="46"/>
      <c r="J236" s="46"/>
    </row>
    <row r="237" spans="1:10" ht="22.5">
      <c r="A237" s="40" t="s">
        <v>863</v>
      </c>
      <c r="B237" s="41" t="s">
        <v>799</v>
      </c>
      <c r="C237" s="42" t="s">
        <v>95</v>
      </c>
      <c r="D237" s="43" t="s">
        <v>96</v>
      </c>
      <c r="E237" s="44" t="s">
        <v>864</v>
      </c>
      <c r="F237" s="42" t="s">
        <v>835</v>
      </c>
      <c r="G237" s="45" t="s">
        <v>802</v>
      </c>
      <c r="H237" s="46"/>
      <c r="I237" s="46"/>
      <c r="J237" s="46"/>
    </row>
    <row r="238" spans="1:10" ht="22.5">
      <c r="A238" s="40"/>
      <c r="B238" s="41" t="s">
        <v>803</v>
      </c>
      <c r="C238" s="42" t="s">
        <v>95</v>
      </c>
      <c r="D238" s="43" t="s">
        <v>96</v>
      </c>
      <c r="E238" s="44" t="s">
        <v>864</v>
      </c>
      <c r="F238" s="42" t="s">
        <v>835</v>
      </c>
      <c r="G238" s="45" t="s">
        <v>793</v>
      </c>
      <c r="H238" s="46"/>
      <c r="I238" s="46"/>
      <c r="J238" s="46"/>
    </row>
    <row r="239" spans="1:10" ht="22.5">
      <c r="A239" s="40" t="s">
        <v>101</v>
      </c>
      <c r="B239" s="41" t="s">
        <v>799</v>
      </c>
      <c r="C239" s="42" t="s">
        <v>95</v>
      </c>
      <c r="D239" s="43" t="s">
        <v>96</v>
      </c>
      <c r="E239" s="44" t="s">
        <v>102</v>
      </c>
      <c r="F239" s="42" t="s">
        <v>835</v>
      </c>
      <c r="G239" s="45" t="s">
        <v>802</v>
      </c>
      <c r="H239" s="46"/>
      <c r="I239" s="46"/>
      <c r="J239" s="46"/>
    </row>
    <row r="240" spans="1:10" ht="22.5">
      <c r="A240" s="40"/>
      <c r="B240" s="41" t="s">
        <v>803</v>
      </c>
      <c r="C240" s="42" t="s">
        <v>95</v>
      </c>
      <c r="D240" s="43" t="s">
        <v>96</v>
      </c>
      <c r="E240" s="44" t="s">
        <v>102</v>
      </c>
      <c r="F240" s="42" t="s">
        <v>835</v>
      </c>
      <c r="G240" s="45" t="s">
        <v>793</v>
      </c>
      <c r="H240" s="46"/>
      <c r="I240" s="46"/>
      <c r="J240" s="46"/>
    </row>
    <row r="241" spans="1:10" ht="22.5">
      <c r="A241" s="40" t="s">
        <v>103</v>
      </c>
      <c r="B241" s="41" t="s">
        <v>799</v>
      </c>
      <c r="C241" s="42" t="s">
        <v>95</v>
      </c>
      <c r="D241" s="43" t="s">
        <v>96</v>
      </c>
      <c r="E241" s="44" t="s">
        <v>872</v>
      </c>
      <c r="F241" s="42" t="s">
        <v>835</v>
      </c>
      <c r="G241" s="45" t="s">
        <v>802</v>
      </c>
      <c r="H241" s="46"/>
      <c r="I241" s="46"/>
      <c r="J241" s="46"/>
    </row>
    <row r="242" spans="1:10" ht="22.5">
      <c r="A242" s="40"/>
      <c r="B242" s="41" t="s">
        <v>803</v>
      </c>
      <c r="C242" s="42" t="s">
        <v>95</v>
      </c>
      <c r="D242" s="43" t="s">
        <v>96</v>
      </c>
      <c r="E242" s="44" t="s">
        <v>872</v>
      </c>
      <c r="F242" s="42" t="s">
        <v>835</v>
      </c>
      <c r="G242" s="45" t="s">
        <v>793</v>
      </c>
      <c r="H242" s="46"/>
      <c r="I242" s="46"/>
      <c r="J242" s="46"/>
    </row>
    <row r="243" spans="1:10" ht="22.5">
      <c r="A243" s="40" t="s">
        <v>104</v>
      </c>
      <c r="B243" s="41" t="s">
        <v>799</v>
      </c>
      <c r="C243" s="42" t="s">
        <v>95</v>
      </c>
      <c r="D243" s="43" t="s">
        <v>96</v>
      </c>
      <c r="E243" s="44" t="s">
        <v>105</v>
      </c>
      <c r="F243" s="42" t="s">
        <v>835</v>
      </c>
      <c r="G243" s="45" t="s">
        <v>802</v>
      </c>
      <c r="H243" s="46"/>
      <c r="I243" s="46"/>
      <c r="J243" s="46"/>
    </row>
    <row r="244" spans="1:10" ht="22.5">
      <c r="A244" s="40"/>
      <c r="B244" s="41" t="s">
        <v>803</v>
      </c>
      <c r="C244" s="42" t="s">
        <v>95</v>
      </c>
      <c r="D244" s="43" t="s">
        <v>96</v>
      </c>
      <c r="E244" s="44" t="s">
        <v>105</v>
      </c>
      <c r="F244" s="42" t="s">
        <v>835</v>
      </c>
      <c r="G244" s="45" t="s">
        <v>793</v>
      </c>
      <c r="H244" s="46"/>
      <c r="I244" s="46"/>
      <c r="J244" s="46"/>
    </row>
    <row r="245" spans="1:10" ht="22.5">
      <c r="A245" s="40" t="s">
        <v>106</v>
      </c>
      <c r="B245" s="41" t="s">
        <v>799</v>
      </c>
      <c r="C245" s="42" t="s">
        <v>95</v>
      </c>
      <c r="D245" s="43" t="s">
        <v>96</v>
      </c>
      <c r="E245" s="44">
        <v>60000</v>
      </c>
      <c r="F245" s="42" t="s">
        <v>835</v>
      </c>
      <c r="G245" s="45" t="s">
        <v>802</v>
      </c>
      <c r="H245" s="46"/>
      <c r="I245" s="46"/>
      <c r="J245" s="46"/>
    </row>
    <row r="246" spans="1:10" ht="22.5">
      <c r="A246" s="40"/>
      <c r="B246" s="41" t="s">
        <v>803</v>
      </c>
      <c r="C246" s="42" t="s">
        <v>95</v>
      </c>
      <c r="D246" s="43" t="s">
        <v>96</v>
      </c>
      <c r="E246" s="44">
        <v>60000</v>
      </c>
      <c r="F246" s="42" t="s">
        <v>835</v>
      </c>
      <c r="G246" s="45" t="s">
        <v>793</v>
      </c>
      <c r="H246" s="46"/>
      <c r="I246" s="46"/>
      <c r="J246" s="46"/>
    </row>
    <row r="247" spans="1:10" ht="22.5">
      <c r="A247" s="40" t="s">
        <v>107</v>
      </c>
      <c r="B247" s="41" t="s">
        <v>799</v>
      </c>
      <c r="C247" s="42" t="s">
        <v>95</v>
      </c>
      <c r="D247" s="43" t="s">
        <v>96</v>
      </c>
      <c r="E247" s="44">
        <v>51000</v>
      </c>
      <c r="F247" s="42" t="s">
        <v>835</v>
      </c>
      <c r="G247" s="45" t="s">
        <v>802</v>
      </c>
      <c r="H247" s="46"/>
      <c r="I247" s="46"/>
      <c r="J247" s="46"/>
    </row>
    <row r="248" spans="1:10" ht="22.5">
      <c r="A248" s="40"/>
      <c r="B248" s="41" t="s">
        <v>803</v>
      </c>
      <c r="C248" s="42" t="s">
        <v>95</v>
      </c>
      <c r="D248" s="43" t="s">
        <v>96</v>
      </c>
      <c r="E248" s="44">
        <v>51000</v>
      </c>
      <c r="F248" s="42" t="s">
        <v>835</v>
      </c>
      <c r="G248" s="45" t="s">
        <v>793</v>
      </c>
      <c r="H248" s="46"/>
      <c r="I248" s="46"/>
      <c r="J248" s="46"/>
    </row>
    <row r="249" spans="1:10" ht="22.5">
      <c r="A249" s="40" t="s">
        <v>108</v>
      </c>
      <c r="B249" s="41" t="s">
        <v>799</v>
      </c>
      <c r="C249" s="42" t="s">
        <v>95</v>
      </c>
      <c r="D249" s="43" t="s">
        <v>96</v>
      </c>
      <c r="E249" s="44">
        <v>52000</v>
      </c>
      <c r="F249" s="42" t="s">
        <v>835</v>
      </c>
      <c r="G249" s="45" t="s">
        <v>802</v>
      </c>
      <c r="H249" s="46"/>
      <c r="I249" s="46"/>
      <c r="J249" s="46"/>
    </row>
    <row r="250" spans="1:10" ht="22.5">
      <c r="A250" s="40"/>
      <c r="B250" s="41" t="s">
        <v>803</v>
      </c>
      <c r="C250" s="42" t="s">
        <v>95</v>
      </c>
      <c r="D250" s="43" t="s">
        <v>96</v>
      </c>
      <c r="E250" s="44">
        <v>52000</v>
      </c>
      <c r="F250" s="42" t="s">
        <v>835</v>
      </c>
      <c r="G250" s="45" t="s">
        <v>793</v>
      </c>
      <c r="H250" s="46"/>
      <c r="I250" s="46"/>
      <c r="J250" s="46"/>
    </row>
    <row r="251" spans="1:10" ht="33.75">
      <c r="A251" s="40" t="s">
        <v>109</v>
      </c>
      <c r="B251" s="41" t="s">
        <v>799</v>
      </c>
      <c r="C251" s="42" t="s">
        <v>95</v>
      </c>
      <c r="D251" s="43" t="s">
        <v>96</v>
      </c>
      <c r="E251" s="44">
        <v>70000</v>
      </c>
      <c r="F251" s="42" t="s">
        <v>835</v>
      </c>
      <c r="G251" s="45" t="s">
        <v>802</v>
      </c>
      <c r="H251" s="46"/>
      <c r="I251" s="46"/>
      <c r="J251" s="46"/>
    </row>
    <row r="252" spans="1:10" ht="22.5">
      <c r="A252" s="40"/>
      <c r="B252" s="41" t="s">
        <v>803</v>
      </c>
      <c r="C252" s="42" t="s">
        <v>95</v>
      </c>
      <c r="D252" s="43" t="s">
        <v>96</v>
      </c>
      <c r="E252" s="44">
        <v>70000</v>
      </c>
      <c r="F252" s="42" t="s">
        <v>835</v>
      </c>
      <c r="G252" s="45" t="s">
        <v>793</v>
      </c>
      <c r="H252" s="46"/>
      <c r="I252" s="46"/>
      <c r="J252" s="46"/>
    </row>
    <row r="253" spans="1:10" ht="22.5">
      <c r="A253" s="40" t="s">
        <v>110</v>
      </c>
      <c r="B253" s="41" t="s">
        <v>799</v>
      </c>
      <c r="C253" s="42" t="s">
        <v>95</v>
      </c>
      <c r="D253" s="43" t="s">
        <v>96</v>
      </c>
      <c r="E253" s="44" t="s">
        <v>111</v>
      </c>
      <c r="F253" s="42" t="s">
        <v>835</v>
      </c>
      <c r="G253" s="45" t="s">
        <v>802</v>
      </c>
      <c r="H253" s="46"/>
      <c r="I253" s="46"/>
      <c r="J253" s="46"/>
    </row>
    <row r="254" spans="1:10" ht="22.5">
      <c r="A254" s="40"/>
      <c r="B254" s="41" t="s">
        <v>803</v>
      </c>
      <c r="C254" s="42" t="s">
        <v>95</v>
      </c>
      <c r="D254" s="43" t="s">
        <v>96</v>
      </c>
      <c r="E254" s="44" t="s">
        <v>111</v>
      </c>
      <c r="F254" s="42" t="s">
        <v>835</v>
      </c>
      <c r="G254" s="45" t="s">
        <v>793</v>
      </c>
      <c r="H254" s="46"/>
      <c r="I254" s="46"/>
      <c r="J254" s="46"/>
    </row>
    <row r="255" spans="1:10" ht="12.75">
      <c r="A255" s="40" t="s">
        <v>112</v>
      </c>
      <c r="B255" s="41"/>
      <c r="C255" s="42"/>
      <c r="D255" s="43"/>
      <c r="E255" s="44"/>
      <c r="F255" s="42"/>
      <c r="G255" s="45"/>
      <c r="H255" s="46"/>
      <c r="I255" s="46"/>
      <c r="J255" s="46"/>
    </row>
    <row r="256" spans="1:10" ht="22.5">
      <c r="A256" s="40" t="s">
        <v>113</v>
      </c>
      <c r="B256" s="41" t="s">
        <v>799</v>
      </c>
      <c r="C256" s="42" t="s">
        <v>95</v>
      </c>
      <c r="D256" s="43" t="s">
        <v>96</v>
      </c>
      <c r="E256" s="44" t="s">
        <v>114</v>
      </c>
      <c r="F256" s="42" t="s">
        <v>835</v>
      </c>
      <c r="G256" s="45" t="s">
        <v>802</v>
      </c>
      <c r="H256" s="46"/>
      <c r="I256" s="46"/>
      <c r="J256" s="46"/>
    </row>
    <row r="257" spans="1:10" ht="22.5">
      <c r="A257" s="40"/>
      <c r="B257" s="41" t="s">
        <v>803</v>
      </c>
      <c r="C257" s="42" t="s">
        <v>95</v>
      </c>
      <c r="D257" s="43" t="s">
        <v>96</v>
      </c>
      <c r="E257" s="44" t="s">
        <v>114</v>
      </c>
      <c r="F257" s="42" t="s">
        <v>835</v>
      </c>
      <c r="G257" s="45" t="s">
        <v>793</v>
      </c>
      <c r="H257" s="46"/>
      <c r="I257" s="46"/>
      <c r="J257" s="46"/>
    </row>
    <row r="258" spans="1:10" ht="22.5">
      <c r="A258" s="40" t="s">
        <v>115</v>
      </c>
      <c r="B258" s="41" t="s">
        <v>799</v>
      </c>
      <c r="C258" s="42" t="s">
        <v>95</v>
      </c>
      <c r="D258" s="43" t="s">
        <v>96</v>
      </c>
      <c r="E258" s="44" t="s">
        <v>116</v>
      </c>
      <c r="F258" s="42" t="s">
        <v>835</v>
      </c>
      <c r="G258" s="45" t="s">
        <v>802</v>
      </c>
      <c r="H258" s="46"/>
      <c r="I258" s="46"/>
      <c r="J258" s="46"/>
    </row>
    <row r="259" spans="1:10" ht="22.5">
      <c r="A259" s="40"/>
      <c r="B259" s="41" t="s">
        <v>803</v>
      </c>
      <c r="C259" s="42" t="s">
        <v>95</v>
      </c>
      <c r="D259" s="43" t="s">
        <v>96</v>
      </c>
      <c r="E259" s="44" t="s">
        <v>116</v>
      </c>
      <c r="F259" s="42" t="s">
        <v>835</v>
      </c>
      <c r="G259" s="45" t="s">
        <v>793</v>
      </c>
      <c r="H259" s="46"/>
      <c r="I259" s="46"/>
      <c r="J259" s="46"/>
    </row>
    <row r="260" spans="1:10" ht="22.5">
      <c r="A260" s="40" t="s">
        <v>117</v>
      </c>
      <c r="B260" s="41" t="s">
        <v>799</v>
      </c>
      <c r="C260" s="42" t="s">
        <v>95</v>
      </c>
      <c r="D260" s="43" t="s">
        <v>96</v>
      </c>
      <c r="E260" s="44">
        <v>91000</v>
      </c>
      <c r="F260" s="42" t="s">
        <v>835</v>
      </c>
      <c r="G260" s="45" t="s">
        <v>802</v>
      </c>
      <c r="H260" s="46"/>
      <c r="I260" s="46"/>
      <c r="J260" s="46"/>
    </row>
    <row r="261" spans="1:10" ht="22.5">
      <c r="A261" s="40"/>
      <c r="B261" s="41" t="s">
        <v>803</v>
      </c>
      <c r="C261" s="42" t="s">
        <v>95</v>
      </c>
      <c r="D261" s="43" t="s">
        <v>96</v>
      </c>
      <c r="E261" s="44">
        <v>91000</v>
      </c>
      <c r="F261" s="42" t="s">
        <v>835</v>
      </c>
      <c r="G261" s="45" t="s">
        <v>793</v>
      </c>
      <c r="H261" s="46"/>
      <c r="I261" s="46"/>
      <c r="J261" s="46"/>
    </row>
    <row r="262" spans="1:10" ht="22.5">
      <c r="A262" s="40" t="s">
        <v>118</v>
      </c>
      <c r="B262" s="41" t="s">
        <v>799</v>
      </c>
      <c r="C262" s="42" t="s">
        <v>95</v>
      </c>
      <c r="D262" s="43" t="s">
        <v>96</v>
      </c>
      <c r="E262" s="44">
        <v>92000</v>
      </c>
      <c r="F262" s="42" t="s">
        <v>835</v>
      </c>
      <c r="G262" s="45" t="s">
        <v>802</v>
      </c>
      <c r="H262" s="46"/>
      <c r="I262" s="46"/>
      <c r="J262" s="46"/>
    </row>
    <row r="263" spans="1:10" ht="22.5">
      <c r="A263" s="40"/>
      <c r="B263" s="41" t="s">
        <v>803</v>
      </c>
      <c r="C263" s="42" t="s">
        <v>95</v>
      </c>
      <c r="D263" s="43" t="s">
        <v>96</v>
      </c>
      <c r="E263" s="44">
        <v>92000</v>
      </c>
      <c r="F263" s="42" t="s">
        <v>835</v>
      </c>
      <c r="G263" s="45" t="s">
        <v>793</v>
      </c>
      <c r="H263" s="46"/>
      <c r="I263" s="46"/>
      <c r="J263" s="46"/>
    </row>
    <row r="264" spans="1:10" ht="22.5">
      <c r="A264" s="40" t="s">
        <v>119</v>
      </c>
      <c r="B264" s="41" t="s">
        <v>799</v>
      </c>
      <c r="C264" s="42" t="s">
        <v>95</v>
      </c>
      <c r="D264" s="43" t="s">
        <v>96</v>
      </c>
      <c r="E264" s="44">
        <v>95000</v>
      </c>
      <c r="F264" s="42" t="s">
        <v>835</v>
      </c>
      <c r="G264" s="45" t="s">
        <v>802</v>
      </c>
      <c r="H264" s="46"/>
      <c r="I264" s="46"/>
      <c r="J264" s="46"/>
    </row>
    <row r="265" spans="1:10" ht="22.5">
      <c r="A265" s="40"/>
      <c r="B265" s="41" t="s">
        <v>803</v>
      </c>
      <c r="C265" s="42" t="s">
        <v>95</v>
      </c>
      <c r="D265" s="43" t="s">
        <v>96</v>
      </c>
      <c r="E265" s="44">
        <v>95000</v>
      </c>
      <c r="F265" s="42" t="s">
        <v>835</v>
      </c>
      <c r="G265" s="45" t="s">
        <v>793</v>
      </c>
      <c r="H265" s="46"/>
      <c r="I265" s="46"/>
      <c r="J265" s="46"/>
    </row>
    <row r="266" spans="1:10" ht="22.5">
      <c r="A266" s="40" t="s">
        <v>120</v>
      </c>
      <c r="B266" s="41" t="s">
        <v>799</v>
      </c>
      <c r="C266" s="42" t="s">
        <v>95</v>
      </c>
      <c r="D266" s="43" t="s">
        <v>96</v>
      </c>
      <c r="E266" s="44">
        <v>93000</v>
      </c>
      <c r="F266" s="42" t="s">
        <v>835</v>
      </c>
      <c r="G266" s="45" t="s">
        <v>802</v>
      </c>
      <c r="H266" s="46"/>
      <c r="I266" s="46"/>
      <c r="J266" s="46"/>
    </row>
    <row r="267" spans="1:10" ht="22.5">
      <c r="A267" s="40"/>
      <c r="B267" s="41" t="s">
        <v>803</v>
      </c>
      <c r="C267" s="42" t="s">
        <v>95</v>
      </c>
      <c r="D267" s="43" t="s">
        <v>96</v>
      </c>
      <c r="E267" s="44">
        <v>93000</v>
      </c>
      <c r="F267" s="42" t="s">
        <v>835</v>
      </c>
      <c r="G267" s="45" t="s">
        <v>793</v>
      </c>
      <c r="H267" s="46"/>
      <c r="I267" s="46"/>
      <c r="J267" s="46"/>
    </row>
    <row r="268" spans="1:10" ht="22.5">
      <c r="A268" s="40" t="s">
        <v>121</v>
      </c>
      <c r="B268" s="41" t="s">
        <v>799</v>
      </c>
      <c r="C268" s="42" t="s">
        <v>95</v>
      </c>
      <c r="D268" s="43" t="s">
        <v>96</v>
      </c>
      <c r="E268" s="44" t="s">
        <v>122</v>
      </c>
      <c r="F268" s="42" t="s">
        <v>835</v>
      </c>
      <c r="G268" s="45" t="s">
        <v>802</v>
      </c>
      <c r="H268" s="46"/>
      <c r="I268" s="46"/>
      <c r="J268" s="46"/>
    </row>
    <row r="269" spans="1:10" ht="22.5">
      <c r="A269" s="40"/>
      <c r="B269" s="41" t="s">
        <v>803</v>
      </c>
      <c r="C269" s="42" t="s">
        <v>95</v>
      </c>
      <c r="D269" s="43" t="s">
        <v>96</v>
      </c>
      <c r="E269" s="44" t="s">
        <v>122</v>
      </c>
      <c r="F269" s="42" t="s">
        <v>835</v>
      </c>
      <c r="G269" s="45" t="s">
        <v>793</v>
      </c>
      <c r="H269" s="46"/>
      <c r="I269" s="46"/>
      <c r="J269" s="46"/>
    </row>
    <row r="270" spans="1:10" ht="22.5">
      <c r="A270" s="40" t="s">
        <v>123</v>
      </c>
      <c r="B270" s="41"/>
      <c r="C270" s="42"/>
      <c r="D270" s="43"/>
      <c r="E270" s="44"/>
      <c r="F270" s="42"/>
      <c r="G270" s="45"/>
      <c r="H270" s="46"/>
      <c r="I270" s="46"/>
      <c r="J270" s="46"/>
    </row>
    <row r="271" spans="1:10" ht="22.5">
      <c r="A271" s="40" t="s">
        <v>124</v>
      </c>
      <c r="B271" s="41" t="s">
        <v>799</v>
      </c>
      <c r="C271" s="42" t="s">
        <v>95</v>
      </c>
      <c r="D271" s="43" t="s">
        <v>125</v>
      </c>
      <c r="E271" s="44" t="s">
        <v>893</v>
      </c>
      <c r="F271" s="42" t="s">
        <v>835</v>
      </c>
      <c r="G271" s="45" t="s">
        <v>802</v>
      </c>
      <c r="H271" s="46"/>
      <c r="I271" s="46"/>
      <c r="J271" s="46"/>
    </row>
    <row r="272" spans="1:10" ht="22.5">
      <c r="A272" s="40"/>
      <c r="B272" s="41" t="s">
        <v>803</v>
      </c>
      <c r="C272" s="42" t="s">
        <v>95</v>
      </c>
      <c r="D272" s="43" t="s">
        <v>125</v>
      </c>
      <c r="E272" s="44" t="s">
        <v>893</v>
      </c>
      <c r="F272" s="42" t="s">
        <v>835</v>
      </c>
      <c r="G272" s="45" t="s">
        <v>793</v>
      </c>
      <c r="H272" s="46"/>
      <c r="I272" s="46"/>
      <c r="J272" s="46"/>
    </row>
    <row r="273" spans="1:10" ht="12.75">
      <c r="A273" s="40" t="s">
        <v>126</v>
      </c>
      <c r="B273" s="41"/>
      <c r="C273" s="42"/>
      <c r="D273" s="43"/>
      <c r="E273" s="44"/>
      <c r="F273" s="42"/>
      <c r="G273" s="45"/>
      <c r="H273" s="46"/>
      <c r="I273" s="46"/>
      <c r="J273" s="46"/>
    </row>
    <row r="274" spans="1:10" ht="22.5">
      <c r="A274" s="40" t="s">
        <v>127</v>
      </c>
      <c r="B274" s="41" t="s">
        <v>799</v>
      </c>
      <c r="C274" s="42" t="s">
        <v>95</v>
      </c>
      <c r="D274" s="43" t="s">
        <v>128</v>
      </c>
      <c r="E274" s="44" t="s">
        <v>893</v>
      </c>
      <c r="F274" s="42" t="s">
        <v>835</v>
      </c>
      <c r="G274" s="45" t="s">
        <v>802</v>
      </c>
      <c r="H274" s="46"/>
      <c r="I274" s="46"/>
      <c r="J274" s="46"/>
    </row>
    <row r="275" spans="1:10" ht="22.5">
      <c r="A275" s="40"/>
      <c r="B275" s="41" t="s">
        <v>803</v>
      </c>
      <c r="C275" s="42" t="s">
        <v>95</v>
      </c>
      <c r="D275" s="43" t="s">
        <v>128</v>
      </c>
      <c r="E275" s="44" t="s">
        <v>893</v>
      </c>
      <c r="F275" s="42" t="s">
        <v>835</v>
      </c>
      <c r="G275" s="45" t="s">
        <v>793</v>
      </c>
      <c r="H275" s="46"/>
      <c r="I275" s="46"/>
      <c r="J275" s="46"/>
    </row>
    <row r="276" spans="1:10" ht="22.5">
      <c r="A276" s="40" t="s">
        <v>129</v>
      </c>
      <c r="B276" s="41" t="s">
        <v>799</v>
      </c>
      <c r="C276" s="42" t="s">
        <v>95</v>
      </c>
      <c r="D276" s="43" t="s">
        <v>130</v>
      </c>
      <c r="E276" s="44" t="s">
        <v>893</v>
      </c>
      <c r="F276" s="42" t="s">
        <v>835</v>
      </c>
      <c r="G276" s="45" t="s">
        <v>802</v>
      </c>
      <c r="H276" s="46"/>
      <c r="I276" s="46"/>
      <c r="J276" s="46"/>
    </row>
    <row r="277" spans="1:10" ht="22.5">
      <c r="A277" s="40"/>
      <c r="B277" s="41" t="s">
        <v>803</v>
      </c>
      <c r="C277" s="42" t="s">
        <v>95</v>
      </c>
      <c r="D277" s="43" t="s">
        <v>130</v>
      </c>
      <c r="E277" s="44" t="s">
        <v>893</v>
      </c>
      <c r="F277" s="42" t="s">
        <v>835</v>
      </c>
      <c r="G277" s="45" t="s">
        <v>793</v>
      </c>
      <c r="H277" s="46"/>
      <c r="I277" s="46"/>
      <c r="J277" s="46"/>
    </row>
    <row r="278" spans="1:10" ht="22.5">
      <c r="A278" s="40" t="s">
        <v>131</v>
      </c>
      <c r="B278" s="41" t="s">
        <v>799</v>
      </c>
      <c r="C278" s="58" t="s">
        <v>95</v>
      </c>
      <c r="D278" s="59" t="s">
        <v>835</v>
      </c>
      <c r="E278" s="60" t="s">
        <v>893</v>
      </c>
      <c r="F278" s="58" t="s">
        <v>835</v>
      </c>
      <c r="G278" s="61" t="s">
        <v>802</v>
      </c>
      <c r="H278" s="46"/>
      <c r="I278" s="46"/>
      <c r="J278" s="46"/>
    </row>
    <row r="279" spans="1:10" ht="44.25" customHeight="1">
      <c r="A279" s="40"/>
      <c r="B279" s="41" t="s">
        <v>803</v>
      </c>
      <c r="C279" s="58" t="s">
        <v>95</v>
      </c>
      <c r="D279" s="59" t="s">
        <v>835</v>
      </c>
      <c r="E279" s="60" t="s">
        <v>893</v>
      </c>
      <c r="F279" s="58" t="s">
        <v>835</v>
      </c>
      <c r="G279" s="61" t="s">
        <v>793</v>
      </c>
      <c r="H279" s="46"/>
      <c r="I279" s="46"/>
      <c r="J279" s="46"/>
    </row>
    <row r="280" spans="1:10" ht="12.75">
      <c r="A280" s="40" t="s">
        <v>126</v>
      </c>
      <c r="B280" s="41"/>
      <c r="C280" s="42" t="s">
        <v>95</v>
      </c>
      <c r="D280" s="43" t="s">
        <v>132</v>
      </c>
      <c r="E280" s="44" t="s">
        <v>893</v>
      </c>
      <c r="F280" s="42" t="s">
        <v>835</v>
      </c>
      <c r="G280" s="45" t="s">
        <v>802</v>
      </c>
      <c r="H280" s="46"/>
      <c r="I280" s="46"/>
      <c r="J280" s="46"/>
    </row>
    <row r="281" spans="1:10" ht="27" customHeight="1">
      <c r="A281" s="40" t="s">
        <v>133</v>
      </c>
      <c r="B281" s="41" t="s">
        <v>799</v>
      </c>
      <c r="C281" s="42" t="s">
        <v>95</v>
      </c>
      <c r="D281" s="43" t="s">
        <v>132</v>
      </c>
      <c r="E281" s="44" t="s">
        <v>893</v>
      </c>
      <c r="F281" s="42" t="s">
        <v>835</v>
      </c>
      <c r="G281" s="45" t="s">
        <v>793</v>
      </c>
      <c r="H281" s="46"/>
      <c r="I281" s="46"/>
      <c r="J281" s="46"/>
    </row>
    <row r="282" spans="1:10" ht="22.5">
      <c r="A282" s="40"/>
      <c r="B282" s="41" t="s">
        <v>803</v>
      </c>
      <c r="C282" s="42"/>
      <c r="D282" s="43"/>
      <c r="E282" s="44"/>
      <c r="F282" s="42"/>
      <c r="G282" s="45"/>
      <c r="H282" s="62"/>
      <c r="I282" s="62"/>
      <c r="J282" s="62"/>
    </row>
    <row r="283" spans="1:10" ht="22.5">
      <c r="A283" s="40" t="s">
        <v>134</v>
      </c>
      <c r="B283" s="41" t="s">
        <v>799</v>
      </c>
      <c r="C283" s="42" t="s">
        <v>95</v>
      </c>
      <c r="D283" s="43" t="s">
        <v>135</v>
      </c>
      <c r="E283" s="44" t="s">
        <v>893</v>
      </c>
      <c r="F283" s="42" t="s">
        <v>835</v>
      </c>
      <c r="G283" s="45" t="s">
        <v>802</v>
      </c>
      <c r="H283" s="62"/>
      <c r="I283" s="62"/>
      <c r="J283" s="62"/>
    </row>
    <row r="284" spans="1:10" ht="22.5">
      <c r="A284" s="40"/>
      <c r="B284" s="41" t="s">
        <v>803</v>
      </c>
      <c r="C284" s="42" t="s">
        <v>95</v>
      </c>
      <c r="D284" s="43" t="s">
        <v>135</v>
      </c>
      <c r="E284" s="44" t="s">
        <v>893</v>
      </c>
      <c r="F284" s="42" t="s">
        <v>835</v>
      </c>
      <c r="G284" s="45" t="s">
        <v>793</v>
      </c>
      <c r="H284" s="62"/>
      <c r="I284" s="62"/>
      <c r="J284" s="62"/>
    </row>
    <row r="285" spans="1:10" ht="22.5">
      <c r="A285" s="40" t="s">
        <v>136</v>
      </c>
      <c r="B285" s="41" t="s">
        <v>799</v>
      </c>
      <c r="C285" s="42" t="s">
        <v>95</v>
      </c>
      <c r="D285" s="56" t="s">
        <v>137</v>
      </c>
      <c r="E285" s="44" t="s">
        <v>893</v>
      </c>
      <c r="F285" s="42" t="s">
        <v>835</v>
      </c>
      <c r="G285" s="45" t="s">
        <v>802</v>
      </c>
      <c r="H285" s="62"/>
      <c r="I285" s="62"/>
      <c r="J285" s="62"/>
    </row>
    <row r="286" spans="1:10" ht="22.5">
      <c r="A286" s="40"/>
      <c r="B286" s="41" t="s">
        <v>803</v>
      </c>
      <c r="C286" s="42" t="s">
        <v>95</v>
      </c>
      <c r="D286" s="43" t="s">
        <v>137</v>
      </c>
      <c r="E286" s="44" t="s">
        <v>893</v>
      </c>
      <c r="F286" s="42" t="s">
        <v>835</v>
      </c>
      <c r="G286" s="45" t="s">
        <v>793</v>
      </c>
      <c r="H286" s="62"/>
      <c r="I286" s="62"/>
      <c r="J286" s="62"/>
    </row>
    <row r="287" spans="1:10" ht="22.5">
      <c r="A287" s="40" t="s">
        <v>138</v>
      </c>
      <c r="B287" s="41" t="s">
        <v>799</v>
      </c>
      <c r="C287" s="42" t="s">
        <v>95</v>
      </c>
      <c r="D287" s="59" t="s">
        <v>139</v>
      </c>
      <c r="E287" s="44" t="s">
        <v>893</v>
      </c>
      <c r="F287" s="42" t="s">
        <v>835</v>
      </c>
      <c r="G287" s="45" t="s">
        <v>802</v>
      </c>
      <c r="H287" s="62"/>
      <c r="I287" s="62"/>
      <c r="J287" s="62"/>
    </row>
    <row r="288" spans="1:10" ht="22.5">
      <c r="A288" s="40"/>
      <c r="B288" s="41" t="s">
        <v>803</v>
      </c>
      <c r="C288" s="42" t="s">
        <v>95</v>
      </c>
      <c r="D288" s="59" t="s">
        <v>139</v>
      </c>
      <c r="E288" s="44" t="s">
        <v>893</v>
      </c>
      <c r="F288" s="42" t="s">
        <v>835</v>
      </c>
      <c r="G288" s="45" t="s">
        <v>793</v>
      </c>
      <c r="H288" s="62"/>
      <c r="I288" s="62"/>
      <c r="J288" s="62"/>
    </row>
    <row r="289" spans="1:10" ht="12.75">
      <c r="A289" s="40" t="s">
        <v>140</v>
      </c>
      <c r="B289" s="41"/>
      <c r="C289" s="42"/>
      <c r="D289" s="43"/>
      <c r="E289" s="44"/>
      <c r="F289" s="42"/>
      <c r="G289" s="45"/>
      <c r="H289" s="46"/>
      <c r="I289" s="46"/>
      <c r="J289" s="46"/>
    </row>
    <row r="290" spans="1:10" ht="22.5">
      <c r="A290" s="40" t="s">
        <v>141</v>
      </c>
      <c r="B290" s="41" t="s">
        <v>799</v>
      </c>
      <c r="C290" s="42" t="s">
        <v>95</v>
      </c>
      <c r="D290" s="43" t="s">
        <v>142</v>
      </c>
      <c r="E290" s="44" t="s">
        <v>893</v>
      </c>
      <c r="F290" s="42" t="s">
        <v>835</v>
      </c>
      <c r="G290" s="45" t="s">
        <v>802</v>
      </c>
      <c r="H290" s="46"/>
      <c r="I290" s="46"/>
      <c r="J290" s="46"/>
    </row>
    <row r="291" spans="1:10" ht="22.5">
      <c r="A291" s="40"/>
      <c r="B291" s="41" t="s">
        <v>803</v>
      </c>
      <c r="C291" s="42" t="s">
        <v>95</v>
      </c>
      <c r="D291" s="43" t="s">
        <v>142</v>
      </c>
      <c r="E291" s="44" t="s">
        <v>893</v>
      </c>
      <c r="F291" s="42" t="s">
        <v>835</v>
      </c>
      <c r="G291" s="45" t="s">
        <v>793</v>
      </c>
      <c r="H291" s="46"/>
      <c r="I291" s="46"/>
      <c r="J291" s="46"/>
    </row>
    <row r="292" spans="1:10" ht="22.5">
      <c r="A292" s="40" t="s">
        <v>143</v>
      </c>
      <c r="B292" s="41" t="s">
        <v>799</v>
      </c>
      <c r="C292" s="42" t="s">
        <v>95</v>
      </c>
      <c r="D292" s="55" t="s">
        <v>144</v>
      </c>
      <c r="E292" s="44" t="s">
        <v>893</v>
      </c>
      <c r="F292" s="42" t="s">
        <v>835</v>
      </c>
      <c r="G292" s="45" t="s">
        <v>802</v>
      </c>
      <c r="H292" s="46"/>
      <c r="I292" s="46"/>
      <c r="J292" s="46"/>
    </row>
    <row r="293" spans="1:10" ht="22.5">
      <c r="A293" s="40"/>
      <c r="B293" s="41" t="s">
        <v>803</v>
      </c>
      <c r="C293" s="42" t="s">
        <v>95</v>
      </c>
      <c r="D293" s="55" t="s">
        <v>144</v>
      </c>
      <c r="E293" s="44" t="s">
        <v>893</v>
      </c>
      <c r="F293" s="42" t="s">
        <v>835</v>
      </c>
      <c r="G293" s="45" t="s">
        <v>793</v>
      </c>
      <c r="H293" s="46"/>
      <c r="I293" s="46"/>
      <c r="J293" s="46"/>
    </row>
    <row r="294" spans="1:10" ht="22.5">
      <c r="A294" s="40" t="s">
        <v>145</v>
      </c>
      <c r="B294" s="41" t="s">
        <v>799</v>
      </c>
      <c r="C294" s="42" t="s">
        <v>95</v>
      </c>
      <c r="D294" s="55" t="s">
        <v>146</v>
      </c>
      <c r="E294" s="44" t="s">
        <v>893</v>
      </c>
      <c r="F294" s="42" t="s">
        <v>835</v>
      </c>
      <c r="G294" s="45" t="s">
        <v>802</v>
      </c>
      <c r="H294" s="46"/>
      <c r="I294" s="46"/>
      <c r="J294" s="46"/>
    </row>
    <row r="295" spans="1:10" ht="22.5">
      <c r="A295" s="40"/>
      <c r="B295" s="41" t="s">
        <v>803</v>
      </c>
      <c r="C295" s="42" t="s">
        <v>95</v>
      </c>
      <c r="D295" s="55" t="s">
        <v>146</v>
      </c>
      <c r="E295" s="44" t="s">
        <v>893</v>
      </c>
      <c r="F295" s="42" t="s">
        <v>835</v>
      </c>
      <c r="G295" s="45" t="s">
        <v>793</v>
      </c>
      <c r="H295" s="46"/>
      <c r="I295" s="46"/>
      <c r="J295" s="46"/>
    </row>
    <row r="296" spans="1:10" ht="22.5">
      <c r="A296" s="40" t="s">
        <v>147</v>
      </c>
      <c r="B296" s="41" t="s">
        <v>799</v>
      </c>
      <c r="C296" s="42" t="s">
        <v>95</v>
      </c>
      <c r="D296" s="43" t="s">
        <v>148</v>
      </c>
      <c r="E296" s="44" t="s">
        <v>893</v>
      </c>
      <c r="F296" s="42" t="s">
        <v>835</v>
      </c>
      <c r="G296" s="45" t="s">
        <v>802</v>
      </c>
      <c r="H296" s="46"/>
      <c r="I296" s="46"/>
      <c r="J296" s="46"/>
    </row>
    <row r="297" spans="1:10" ht="22.5">
      <c r="A297" s="40"/>
      <c r="B297" s="41" t="s">
        <v>803</v>
      </c>
      <c r="C297" s="42" t="s">
        <v>95</v>
      </c>
      <c r="D297" s="43" t="s">
        <v>148</v>
      </c>
      <c r="E297" s="44" t="s">
        <v>893</v>
      </c>
      <c r="F297" s="42" t="s">
        <v>835</v>
      </c>
      <c r="G297" s="45" t="s">
        <v>793</v>
      </c>
      <c r="H297" s="46"/>
      <c r="I297" s="46"/>
      <c r="J297" s="46"/>
    </row>
    <row r="298" spans="1:10" ht="22.5">
      <c r="A298" s="40" t="s">
        <v>149</v>
      </c>
      <c r="B298" s="41" t="s">
        <v>799</v>
      </c>
      <c r="C298" s="42" t="s">
        <v>95</v>
      </c>
      <c r="D298" s="43" t="s">
        <v>150</v>
      </c>
      <c r="E298" s="44" t="s">
        <v>893</v>
      </c>
      <c r="F298" s="42" t="s">
        <v>835</v>
      </c>
      <c r="G298" s="45" t="s">
        <v>802</v>
      </c>
      <c r="H298" s="46"/>
      <c r="I298" s="46"/>
      <c r="J298" s="46"/>
    </row>
    <row r="299" spans="1:10" ht="22.5">
      <c r="A299" s="40"/>
      <c r="B299" s="41" t="s">
        <v>803</v>
      </c>
      <c r="C299" s="42" t="s">
        <v>95</v>
      </c>
      <c r="D299" s="43" t="s">
        <v>150</v>
      </c>
      <c r="E299" s="44" t="s">
        <v>893</v>
      </c>
      <c r="F299" s="42" t="s">
        <v>835</v>
      </c>
      <c r="G299" s="45" t="s">
        <v>793</v>
      </c>
      <c r="H299" s="46"/>
      <c r="I299" s="46"/>
      <c r="J299" s="46"/>
    </row>
    <row r="300" spans="1:10" ht="22.5">
      <c r="A300" s="40" t="s">
        <v>151</v>
      </c>
      <c r="B300" s="41" t="s">
        <v>799</v>
      </c>
      <c r="C300" s="42"/>
      <c r="D300" s="43"/>
      <c r="E300" s="44"/>
      <c r="F300" s="42"/>
      <c r="G300" s="45"/>
      <c r="H300" s="46"/>
      <c r="I300" s="46"/>
      <c r="J300" s="46"/>
    </row>
    <row r="301" spans="1:10" ht="22.5">
      <c r="A301" s="40"/>
      <c r="B301" s="41" t="s">
        <v>803</v>
      </c>
      <c r="C301" s="42" t="s">
        <v>152</v>
      </c>
      <c r="D301" s="56" t="s">
        <v>96</v>
      </c>
      <c r="E301" s="44" t="s">
        <v>893</v>
      </c>
      <c r="F301" s="42" t="s">
        <v>835</v>
      </c>
      <c r="G301" s="45" t="s">
        <v>802</v>
      </c>
      <c r="H301" s="46"/>
      <c r="I301" s="46"/>
      <c r="J301" s="46"/>
    </row>
    <row r="302" spans="1:10" ht="22.5">
      <c r="A302" s="40" t="s">
        <v>153</v>
      </c>
      <c r="B302" s="41" t="s">
        <v>799</v>
      </c>
      <c r="C302" s="42" t="s">
        <v>152</v>
      </c>
      <c r="D302" s="43" t="s">
        <v>96</v>
      </c>
      <c r="E302" s="44" t="s">
        <v>893</v>
      </c>
      <c r="F302" s="42" t="s">
        <v>835</v>
      </c>
      <c r="G302" s="45" t="s">
        <v>793</v>
      </c>
      <c r="H302" s="46"/>
      <c r="I302" s="46"/>
      <c r="J302" s="46"/>
    </row>
    <row r="303" spans="1:10" ht="22.5">
      <c r="A303" s="40"/>
      <c r="B303" s="41" t="s">
        <v>803</v>
      </c>
      <c r="C303" s="42"/>
      <c r="D303" s="43"/>
      <c r="E303" s="44"/>
      <c r="F303" s="42"/>
      <c r="G303" s="45"/>
      <c r="H303" s="46"/>
      <c r="I303" s="46"/>
      <c r="J303" s="46"/>
    </row>
    <row r="304" spans="1:10" ht="22.5">
      <c r="A304" s="40" t="s">
        <v>154</v>
      </c>
      <c r="B304" s="41" t="s">
        <v>799</v>
      </c>
      <c r="C304" s="42" t="s">
        <v>152</v>
      </c>
      <c r="D304" s="43" t="s">
        <v>132</v>
      </c>
      <c r="E304" s="44" t="s">
        <v>893</v>
      </c>
      <c r="F304" s="42" t="s">
        <v>835</v>
      </c>
      <c r="G304" s="45" t="s">
        <v>802</v>
      </c>
      <c r="H304" s="46"/>
      <c r="I304" s="46"/>
      <c r="J304" s="46"/>
    </row>
    <row r="305" spans="1:10" ht="22.5">
      <c r="A305" s="40"/>
      <c r="B305" s="41" t="s">
        <v>803</v>
      </c>
      <c r="C305" s="42" t="s">
        <v>152</v>
      </c>
      <c r="D305" s="43" t="s">
        <v>132</v>
      </c>
      <c r="E305" s="44" t="s">
        <v>893</v>
      </c>
      <c r="F305" s="42" t="s">
        <v>835</v>
      </c>
      <c r="G305" s="45" t="s">
        <v>793</v>
      </c>
      <c r="H305" s="46"/>
      <c r="I305" s="46"/>
      <c r="J305" s="46"/>
    </row>
    <row r="306" spans="1:10" ht="12.75">
      <c r="A306" s="40"/>
      <c r="B306" s="41"/>
      <c r="C306" s="42" t="s">
        <v>152</v>
      </c>
      <c r="D306" s="43" t="s">
        <v>155</v>
      </c>
      <c r="E306" s="44" t="s">
        <v>893</v>
      </c>
      <c r="F306" s="42" t="s">
        <v>835</v>
      </c>
      <c r="G306" s="45" t="s">
        <v>802</v>
      </c>
      <c r="H306" s="46"/>
      <c r="I306" s="46"/>
      <c r="J306" s="46"/>
    </row>
    <row r="307" spans="1:10" ht="12.75">
      <c r="A307" s="40"/>
      <c r="B307" s="41"/>
      <c r="C307" s="42" t="s">
        <v>152</v>
      </c>
      <c r="D307" s="43" t="s">
        <v>155</v>
      </c>
      <c r="E307" s="44" t="s">
        <v>893</v>
      </c>
      <c r="F307" s="42" t="s">
        <v>835</v>
      </c>
      <c r="G307" s="45" t="s">
        <v>793</v>
      </c>
      <c r="H307" s="46"/>
      <c r="I307" s="46"/>
      <c r="J307" s="46"/>
    </row>
    <row r="308" spans="1:10" ht="33.75">
      <c r="A308" s="40" t="s">
        <v>156</v>
      </c>
      <c r="B308" s="41" t="s">
        <v>799</v>
      </c>
      <c r="C308" s="42"/>
      <c r="D308" s="43"/>
      <c r="E308" s="44"/>
      <c r="F308" s="42"/>
      <c r="G308" s="45"/>
      <c r="H308" s="46"/>
      <c r="I308" s="46"/>
      <c r="J308" s="46"/>
    </row>
    <row r="309" spans="1:10" ht="22.5">
      <c r="A309" s="40"/>
      <c r="B309" s="41" t="s">
        <v>803</v>
      </c>
      <c r="C309" s="55" t="s">
        <v>95</v>
      </c>
      <c r="D309" s="55" t="s">
        <v>157</v>
      </c>
      <c r="E309" s="44" t="s">
        <v>893</v>
      </c>
      <c r="F309" s="42" t="s">
        <v>835</v>
      </c>
      <c r="G309" s="45" t="s">
        <v>158</v>
      </c>
      <c r="H309" s="46"/>
      <c r="I309" s="46"/>
      <c r="J309" s="46"/>
    </row>
    <row r="310" spans="1:10" ht="12.75">
      <c r="A310" s="40" t="s">
        <v>159</v>
      </c>
      <c r="B310" s="41"/>
      <c r="C310" s="55" t="s">
        <v>95</v>
      </c>
      <c r="D310" s="55" t="s">
        <v>157</v>
      </c>
      <c r="E310" s="44" t="s">
        <v>893</v>
      </c>
      <c r="F310" s="42" t="s">
        <v>835</v>
      </c>
      <c r="G310" s="45" t="s">
        <v>793</v>
      </c>
      <c r="H310" s="46"/>
      <c r="I310" s="46"/>
      <c r="J310" s="46"/>
    </row>
    <row r="311" spans="1:10" ht="22.5">
      <c r="A311" s="40" t="s">
        <v>160</v>
      </c>
      <c r="B311" s="41" t="s">
        <v>799</v>
      </c>
      <c r="C311" s="55" t="s">
        <v>161</v>
      </c>
      <c r="D311" s="55" t="s">
        <v>157</v>
      </c>
      <c r="E311" s="44" t="s">
        <v>893</v>
      </c>
      <c r="F311" s="42" t="s">
        <v>835</v>
      </c>
      <c r="G311" s="45" t="s">
        <v>158</v>
      </c>
      <c r="H311" s="46"/>
      <c r="I311" s="46"/>
      <c r="J311" s="46"/>
    </row>
    <row r="312" spans="1:10" ht="22.5">
      <c r="A312" s="40"/>
      <c r="B312" s="41" t="s">
        <v>803</v>
      </c>
      <c r="C312" s="55" t="s">
        <v>161</v>
      </c>
      <c r="D312" s="56" t="s">
        <v>157</v>
      </c>
      <c r="E312" s="44" t="s">
        <v>893</v>
      </c>
      <c r="F312" s="42" t="s">
        <v>835</v>
      </c>
      <c r="G312" s="45" t="s">
        <v>793</v>
      </c>
      <c r="H312" s="46"/>
      <c r="I312" s="46"/>
      <c r="J312" s="46"/>
    </row>
    <row r="313" spans="1:10" ht="22.5">
      <c r="A313" s="40" t="s">
        <v>162</v>
      </c>
      <c r="B313" s="41" t="s">
        <v>799</v>
      </c>
      <c r="C313" s="55" t="s">
        <v>163</v>
      </c>
      <c r="D313" s="56" t="s">
        <v>157</v>
      </c>
      <c r="E313" s="44" t="s">
        <v>893</v>
      </c>
      <c r="F313" s="42" t="s">
        <v>835</v>
      </c>
      <c r="G313" s="45" t="s">
        <v>158</v>
      </c>
      <c r="H313" s="46"/>
      <c r="I313" s="46"/>
      <c r="J313" s="46"/>
    </row>
    <row r="314" spans="1:10" ht="22.5">
      <c r="A314" s="40"/>
      <c r="B314" s="41" t="s">
        <v>803</v>
      </c>
      <c r="C314" s="55" t="s">
        <v>163</v>
      </c>
      <c r="D314" s="56" t="s">
        <v>157</v>
      </c>
      <c r="E314" s="44" t="s">
        <v>893</v>
      </c>
      <c r="F314" s="42" t="s">
        <v>835</v>
      </c>
      <c r="G314" s="45" t="s">
        <v>793</v>
      </c>
      <c r="H314" s="46"/>
      <c r="I314" s="46"/>
      <c r="J314" s="46"/>
    </row>
    <row r="315" spans="1:10" ht="12.75">
      <c r="A315" s="143"/>
      <c r="B315" s="144"/>
      <c r="C315" s="55" t="s">
        <v>164</v>
      </c>
      <c r="D315" s="56" t="s">
        <v>157</v>
      </c>
      <c r="E315" s="44" t="s">
        <v>893</v>
      </c>
      <c r="F315" s="42" t="s">
        <v>835</v>
      </c>
      <c r="G315" s="45" t="s">
        <v>158</v>
      </c>
      <c r="H315" s="46"/>
      <c r="I315" s="46"/>
      <c r="J315" s="46"/>
    </row>
    <row r="316" spans="1:10" ht="12.75">
      <c r="A316" s="40" t="s">
        <v>165</v>
      </c>
      <c r="B316" s="41" t="s">
        <v>166</v>
      </c>
      <c r="C316" s="55" t="s">
        <v>164</v>
      </c>
      <c r="D316" s="56" t="s">
        <v>157</v>
      </c>
      <c r="E316" s="44" t="s">
        <v>893</v>
      </c>
      <c r="F316" s="42" t="s">
        <v>835</v>
      </c>
      <c r="G316" s="45" t="s">
        <v>793</v>
      </c>
      <c r="H316" s="46"/>
      <c r="I316" s="46"/>
      <c r="J316" s="46"/>
    </row>
    <row r="317" spans="1:10" ht="12.75">
      <c r="A317" s="40"/>
      <c r="B317" s="41" t="s">
        <v>792</v>
      </c>
      <c r="C317" s="42" t="s">
        <v>167</v>
      </c>
      <c r="D317" s="43"/>
      <c r="E317" s="44"/>
      <c r="F317" s="42" t="s">
        <v>835</v>
      </c>
      <c r="G317" s="45" t="s">
        <v>802</v>
      </c>
      <c r="H317" s="46"/>
      <c r="I317" s="46"/>
      <c r="J317" s="46"/>
    </row>
    <row r="318" spans="1:10" ht="12.75">
      <c r="A318" s="40" t="s">
        <v>168</v>
      </c>
      <c r="B318" s="41" t="s">
        <v>166</v>
      </c>
      <c r="C318" s="42" t="s">
        <v>167</v>
      </c>
      <c r="D318" s="43"/>
      <c r="E318" s="44"/>
      <c r="F318" s="42" t="s">
        <v>835</v>
      </c>
      <c r="G318" s="45" t="s">
        <v>793</v>
      </c>
      <c r="H318" s="46"/>
      <c r="I318" s="46"/>
      <c r="J318" s="46"/>
    </row>
    <row r="319" spans="1:10" ht="12.75">
      <c r="A319" s="40"/>
      <c r="B319" s="41" t="s">
        <v>792</v>
      </c>
      <c r="C319" s="42" t="s">
        <v>167</v>
      </c>
      <c r="D319" s="43"/>
      <c r="E319" s="44"/>
      <c r="F319" s="42" t="s">
        <v>835</v>
      </c>
      <c r="G319" s="45" t="s">
        <v>840</v>
      </c>
      <c r="H319" s="46"/>
      <c r="I319" s="46"/>
      <c r="J319" s="46"/>
    </row>
    <row r="320" spans="1:10" ht="12.75">
      <c r="A320" s="40" t="s">
        <v>169</v>
      </c>
      <c r="B320" s="41" t="s">
        <v>166</v>
      </c>
      <c r="C320" s="42" t="s">
        <v>170</v>
      </c>
      <c r="D320" s="43"/>
      <c r="E320" s="44" t="s">
        <v>893</v>
      </c>
      <c r="F320" s="42" t="s">
        <v>835</v>
      </c>
      <c r="G320" s="61" t="s">
        <v>802</v>
      </c>
      <c r="H320" s="46"/>
      <c r="I320" s="46"/>
      <c r="J320" s="46"/>
    </row>
    <row r="321" spans="1:10" ht="12.75">
      <c r="A321" s="40"/>
      <c r="B321" s="41" t="s">
        <v>792</v>
      </c>
      <c r="C321" s="42" t="s">
        <v>171</v>
      </c>
      <c r="D321" s="43"/>
      <c r="E321" s="44" t="s">
        <v>893</v>
      </c>
      <c r="F321" s="42" t="s">
        <v>835</v>
      </c>
      <c r="G321" s="61" t="s">
        <v>802</v>
      </c>
      <c r="H321" s="46"/>
      <c r="I321" s="46"/>
      <c r="J321" s="46"/>
    </row>
    <row r="322" spans="1:10" ht="33.75">
      <c r="A322" s="40" t="s">
        <v>172</v>
      </c>
      <c r="B322" s="41" t="s">
        <v>166</v>
      </c>
      <c r="C322" s="42" t="s">
        <v>173</v>
      </c>
      <c r="D322" s="43"/>
      <c r="E322" s="44" t="s">
        <v>893</v>
      </c>
      <c r="F322" s="42" t="s">
        <v>835</v>
      </c>
      <c r="G322" s="61" t="s">
        <v>802</v>
      </c>
      <c r="H322" s="46"/>
      <c r="I322" s="46"/>
      <c r="J322" s="46"/>
    </row>
    <row r="323" spans="1:10" ht="12.75">
      <c r="A323" s="40"/>
      <c r="B323" s="41" t="s">
        <v>792</v>
      </c>
      <c r="C323" s="42"/>
      <c r="D323" s="43"/>
      <c r="E323" s="44"/>
      <c r="F323" s="42"/>
      <c r="G323" s="45"/>
      <c r="H323" s="46"/>
      <c r="I323" s="46"/>
      <c r="J323" s="46"/>
    </row>
    <row r="324" spans="1:10" ht="22.5">
      <c r="A324" s="40" t="s">
        <v>174</v>
      </c>
      <c r="B324" s="41" t="s">
        <v>799</v>
      </c>
      <c r="C324" s="42"/>
      <c r="D324" s="43"/>
      <c r="E324" s="44"/>
      <c r="F324" s="42"/>
      <c r="G324" s="45"/>
      <c r="H324" s="46"/>
      <c r="I324" s="46"/>
      <c r="J324" s="46"/>
    </row>
    <row r="325" spans="1:10" ht="22.5">
      <c r="A325" s="40"/>
      <c r="B325" s="41" t="s">
        <v>803</v>
      </c>
      <c r="C325" s="42"/>
      <c r="D325" s="43"/>
      <c r="E325" s="44"/>
      <c r="F325" s="42"/>
      <c r="G325" s="45"/>
      <c r="H325" s="46"/>
      <c r="I325" s="46"/>
      <c r="J325" s="46"/>
    </row>
    <row r="326" spans="1:10" ht="12.75">
      <c r="A326" s="40" t="s">
        <v>175</v>
      </c>
      <c r="B326" s="41" t="s">
        <v>792</v>
      </c>
      <c r="C326" s="42"/>
      <c r="D326" s="43"/>
      <c r="E326" s="44"/>
      <c r="F326" s="42"/>
      <c r="G326" s="45"/>
      <c r="H326" s="46"/>
      <c r="I326" s="46"/>
      <c r="J326" s="46"/>
    </row>
    <row r="327" spans="1:10" ht="22.5">
      <c r="A327" s="40" t="s">
        <v>176</v>
      </c>
      <c r="B327" s="41" t="s">
        <v>799</v>
      </c>
      <c r="C327" s="42"/>
      <c r="D327" s="43"/>
      <c r="E327" s="44"/>
      <c r="F327" s="42"/>
      <c r="G327" s="45"/>
      <c r="H327" s="46"/>
      <c r="I327" s="46"/>
      <c r="J327" s="46"/>
    </row>
    <row r="328" spans="1:10" ht="22.5">
      <c r="A328" s="40" t="s">
        <v>177</v>
      </c>
      <c r="B328" s="41" t="s">
        <v>799</v>
      </c>
      <c r="C328" s="42"/>
      <c r="D328" s="43"/>
      <c r="E328" s="44"/>
      <c r="F328" s="42"/>
      <c r="G328" s="45"/>
      <c r="H328" s="46"/>
      <c r="I328" s="46"/>
      <c r="J328" s="46"/>
    </row>
    <row r="329" spans="1:10" ht="22.5">
      <c r="A329" s="40" t="s">
        <v>178</v>
      </c>
      <c r="B329" s="41" t="s">
        <v>799</v>
      </c>
      <c r="C329" s="42"/>
      <c r="D329" s="43"/>
      <c r="E329" s="44"/>
      <c r="F329" s="42"/>
      <c r="G329" s="45"/>
      <c r="H329" s="46"/>
      <c r="I329" s="46"/>
      <c r="J329" s="46"/>
    </row>
    <row r="330" spans="1:10" ht="12.75">
      <c r="A330" s="40"/>
      <c r="B330" s="41"/>
      <c r="C330" s="42"/>
      <c r="D330" s="43"/>
      <c r="E330" s="44"/>
      <c r="F330" s="42"/>
      <c r="G330" s="45"/>
      <c r="H330" s="46"/>
      <c r="I330" s="46"/>
      <c r="J330" s="46"/>
    </row>
    <row r="331" spans="1:10" ht="12.75">
      <c r="A331" s="48" t="s">
        <v>179</v>
      </c>
      <c r="B331" s="41"/>
      <c r="C331" s="42"/>
      <c r="D331" s="43"/>
      <c r="E331" s="44"/>
      <c r="F331" s="42"/>
      <c r="G331" s="45"/>
      <c r="H331" s="46"/>
      <c r="I331" s="46"/>
      <c r="J331" s="46"/>
    </row>
    <row r="332" spans="1:10" ht="22.5">
      <c r="A332" s="145" t="s">
        <v>180</v>
      </c>
      <c r="B332" s="65" t="s">
        <v>181</v>
      </c>
      <c r="C332" s="42"/>
      <c r="D332" s="43"/>
      <c r="E332" s="44"/>
      <c r="F332" s="42"/>
      <c r="G332" s="45"/>
      <c r="H332" s="46"/>
      <c r="I332" s="46"/>
      <c r="J332" s="46"/>
    </row>
    <row r="333" spans="1:10" ht="12.75">
      <c r="A333" s="145"/>
      <c r="B333" s="65"/>
      <c r="C333" s="42"/>
      <c r="D333" s="43"/>
      <c r="E333" s="44"/>
      <c r="F333" s="42"/>
      <c r="G333" s="45"/>
      <c r="H333" s="46"/>
      <c r="I333" s="46"/>
      <c r="J333" s="46"/>
    </row>
    <row r="334" spans="1:10" ht="12.75">
      <c r="A334" s="145" t="s">
        <v>182</v>
      </c>
      <c r="B334" s="65"/>
      <c r="C334" s="42"/>
      <c r="D334" s="43"/>
      <c r="E334" s="44"/>
      <c r="F334" s="42"/>
      <c r="G334" s="45"/>
      <c r="H334" s="46"/>
      <c r="I334" s="46"/>
      <c r="J334" s="46"/>
    </row>
    <row r="335" spans="1:10" ht="12.75">
      <c r="A335" s="146" t="s">
        <v>183</v>
      </c>
      <c r="B335" s="65" t="s">
        <v>184</v>
      </c>
      <c r="C335" s="42" t="s">
        <v>185</v>
      </c>
      <c r="D335" s="43"/>
      <c r="E335" s="44"/>
      <c r="F335" s="42" t="s">
        <v>835</v>
      </c>
      <c r="G335" s="45" t="s">
        <v>802</v>
      </c>
      <c r="H335" s="46"/>
      <c r="I335" s="46"/>
      <c r="J335" s="46"/>
    </row>
    <row r="336" spans="1:10" ht="12.75">
      <c r="A336" s="146" t="s">
        <v>186</v>
      </c>
      <c r="B336" s="65" t="s">
        <v>184</v>
      </c>
      <c r="C336" s="42"/>
      <c r="D336" s="43"/>
      <c r="E336" s="44"/>
      <c r="F336" s="42"/>
      <c r="G336" s="45"/>
      <c r="H336" s="46"/>
      <c r="I336" s="46"/>
      <c r="J336" s="46"/>
    </row>
    <row r="337" spans="1:10" ht="12.75">
      <c r="A337" s="146" t="s">
        <v>187</v>
      </c>
      <c r="B337" s="65" t="s">
        <v>184</v>
      </c>
      <c r="C337" s="42" t="s">
        <v>188</v>
      </c>
      <c r="D337" s="43"/>
      <c r="E337" s="44"/>
      <c r="F337" s="42" t="s">
        <v>835</v>
      </c>
      <c r="G337" s="45" t="s">
        <v>802</v>
      </c>
      <c r="H337" s="46"/>
      <c r="I337" s="46"/>
      <c r="J337" s="46"/>
    </row>
    <row r="338" spans="1:10" ht="12.75">
      <c r="A338" s="146" t="s">
        <v>189</v>
      </c>
      <c r="B338" s="65" t="s">
        <v>184</v>
      </c>
      <c r="C338" s="42" t="s">
        <v>190</v>
      </c>
      <c r="D338" s="43"/>
      <c r="E338" s="44"/>
      <c r="F338" s="42" t="s">
        <v>835</v>
      </c>
      <c r="G338" s="45" t="s">
        <v>802</v>
      </c>
      <c r="H338" s="46"/>
      <c r="I338" s="46"/>
      <c r="J338" s="46"/>
    </row>
    <row r="339" spans="1:10" ht="12.75">
      <c r="A339" s="146" t="s">
        <v>191</v>
      </c>
      <c r="B339" s="65"/>
      <c r="C339" s="42" t="s">
        <v>192</v>
      </c>
      <c r="D339" s="43"/>
      <c r="E339" s="44"/>
      <c r="F339" s="42" t="s">
        <v>835</v>
      </c>
      <c r="G339" s="45" t="s">
        <v>802</v>
      </c>
      <c r="H339" s="46"/>
      <c r="I339" s="46"/>
      <c r="J339" s="46"/>
    </row>
    <row r="340" spans="1:10" ht="12.75">
      <c r="A340" s="146" t="s">
        <v>193</v>
      </c>
      <c r="B340" s="65" t="s">
        <v>184</v>
      </c>
      <c r="C340" s="42"/>
      <c r="D340" s="43"/>
      <c r="E340" s="44"/>
      <c r="F340" s="42"/>
      <c r="G340" s="45"/>
      <c r="H340" s="46"/>
      <c r="I340" s="46"/>
      <c r="J340" s="46"/>
    </row>
    <row r="341" spans="1:10" ht="12.75">
      <c r="A341" s="146" t="s">
        <v>194</v>
      </c>
      <c r="B341" s="65" t="s">
        <v>184</v>
      </c>
      <c r="C341" s="42" t="s">
        <v>195</v>
      </c>
      <c r="D341" s="43"/>
      <c r="E341" s="44"/>
      <c r="F341" s="42" t="s">
        <v>835</v>
      </c>
      <c r="G341" s="45" t="s">
        <v>802</v>
      </c>
      <c r="H341" s="46"/>
      <c r="I341" s="46"/>
      <c r="J341" s="46"/>
    </row>
    <row r="342" spans="1:10" ht="12.75">
      <c r="A342" s="146" t="s">
        <v>196</v>
      </c>
      <c r="B342" s="65" t="s">
        <v>184</v>
      </c>
      <c r="C342" s="42" t="s">
        <v>197</v>
      </c>
      <c r="D342" s="43"/>
      <c r="E342" s="44"/>
      <c r="F342" s="42" t="s">
        <v>835</v>
      </c>
      <c r="G342" s="45" t="s">
        <v>802</v>
      </c>
      <c r="H342" s="46"/>
      <c r="I342" s="46"/>
      <c r="J342" s="46"/>
    </row>
    <row r="343" spans="1:10" ht="12.75">
      <c r="A343" s="146" t="s">
        <v>198</v>
      </c>
      <c r="B343" s="65" t="s">
        <v>184</v>
      </c>
      <c r="C343" s="42" t="s">
        <v>199</v>
      </c>
      <c r="D343" s="43"/>
      <c r="E343" s="44"/>
      <c r="F343" s="42" t="s">
        <v>835</v>
      </c>
      <c r="G343" s="45" t="s">
        <v>802</v>
      </c>
      <c r="H343" s="46"/>
      <c r="I343" s="46"/>
      <c r="J343" s="46"/>
    </row>
    <row r="344" spans="1:10" ht="12.75">
      <c r="A344" s="146" t="s">
        <v>200</v>
      </c>
      <c r="B344" s="65" t="s">
        <v>184</v>
      </c>
      <c r="C344" s="42" t="s">
        <v>201</v>
      </c>
      <c r="D344" s="43"/>
      <c r="E344" s="44"/>
      <c r="F344" s="42" t="s">
        <v>835</v>
      </c>
      <c r="G344" s="45" t="s">
        <v>802</v>
      </c>
      <c r="H344" s="46"/>
      <c r="I344" s="46"/>
      <c r="J344" s="46"/>
    </row>
    <row r="345" spans="1:10" ht="12.75">
      <c r="A345" s="146" t="s">
        <v>202</v>
      </c>
      <c r="B345" s="65" t="s">
        <v>184</v>
      </c>
      <c r="C345" s="42" t="s">
        <v>203</v>
      </c>
      <c r="D345" s="43"/>
      <c r="E345" s="44"/>
      <c r="F345" s="42" t="s">
        <v>835</v>
      </c>
      <c r="G345" s="45" t="s">
        <v>802</v>
      </c>
      <c r="H345" s="46"/>
      <c r="I345" s="46"/>
      <c r="J345" s="46"/>
    </row>
    <row r="346" spans="1:10" ht="12.75">
      <c r="A346" s="146" t="s">
        <v>204</v>
      </c>
      <c r="B346" s="65" t="s">
        <v>184</v>
      </c>
      <c r="C346" s="42" t="s">
        <v>205</v>
      </c>
      <c r="D346" s="43"/>
      <c r="E346" s="44"/>
      <c r="F346" s="42" t="s">
        <v>835</v>
      </c>
      <c r="G346" s="45" t="s">
        <v>802</v>
      </c>
      <c r="H346" s="46"/>
      <c r="I346" s="46"/>
      <c r="J346" s="46"/>
    </row>
    <row r="347" spans="1:10" ht="12.75">
      <c r="A347" s="146" t="s">
        <v>206</v>
      </c>
      <c r="B347" s="65" t="s">
        <v>184</v>
      </c>
      <c r="C347" s="42" t="s">
        <v>207</v>
      </c>
      <c r="D347" s="43"/>
      <c r="E347" s="44"/>
      <c r="F347" s="42" t="s">
        <v>835</v>
      </c>
      <c r="G347" s="45" t="s">
        <v>802</v>
      </c>
      <c r="H347" s="46"/>
      <c r="I347" s="46"/>
      <c r="J347" s="46"/>
    </row>
    <row r="348" spans="1:10" ht="12.75">
      <c r="A348" s="146" t="s">
        <v>208</v>
      </c>
      <c r="B348" s="65" t="s">
        <v>184</v>
      </c>
      <c r="C348" s="42" t="s">
        <v>209</v>
      </c>
      <c r="D348" s="43"/>
      <c r="E348" s="44"/>
      <c r="F348" s="42" t="s">
        <v>835</v>
      </c>
      <c r="G348" s="45" t="s">
        <v>802</v>
      </c>
      <c r="H348" s="46"/>
      <c r="I348" s="46"/>
      <c r="J348" s="46"/>
    </row>
    <row r="349" spans="1:10" ht="12.75">
      <c r="A349" s="147" t="s">
        <v>210</v>
      </c>
      <c r="B349" s="148" t="s">
        <v>211</v>
      </c>
      <c r="C349" s="42" t="s">
        <v>212</v>
      </c>
      <c r="D349" s="43"/>
      <c r="E349" s="44"/>
      <c r="F349" s="42" t="s">
        <v>835</v>
      </c>
      <c r="G349" s="45" t="s">
        <v>802</v>
      </c>
      <c r="H349" s="46"/>
      <c r="I349" s="46"/>
      <c r="J349" s="46"/>
    </row>
    <row r="350" spans="1:10" ht="12.75">
      <c r="A350" s="146" t="s">
        <v>213</v>
      </c>
      <c r="B350" s="65" t="s">
        <v>184</v>
      </c>
      <c r="C350" s="42" t="s">
        <v>214</v>
      </c>
      <c r="D350" s="43"/>
      <c r="E350" s="44"/>
      <c r="F350" s="42" t="s">
        <v>835</v>
      </c>
      <c r="G350" s="45" t="s">
        <v>802</v>
      </c>
      <c r="H350" s="46"/>
      <c r="I350" s="46"/>
      <c r="J350" s="46"/>
    </row>
    <row r="351" spans="1:10" ht="12.75">
      <c r="A351" s="40"/>
      <c r="B351" s="41"/>
      <c r="C351" s="42"/>
      <c r="D351" s="43"/>
      <c r="E351" s="44"/>
      <c r="F351" s="42"/>
      <c r="G351" s="45"/>
      <c r="H351" s="46"/>
      <c r="I351" s="46"/>
      <c r="J351" s="46"/>
    </row>
    <row r="352" spans="1:10" ht="22.5">
      <c r="A352" s="146" t="s">
        <v>215</v>
      </c>
      <c r="B352" s="65" t="s">
        <v>184</v>
      </c>
      <c r="C352" s="42" t="s">
        <v>216</v>
      </c>
      <c r="D352" s="43"/>
      <c r="E352" s="44"/>
      <c r="F352" s="42" t="s">
        <v>835</v>
      </c>
      <c r="G352" s="45" t="s">
        <v>802</v>
      </c>
      <c r="H352" s="46"/>
      <c r="I352" s="46"/>
      <c r="J352" s="46"/>
    </row>
    <row r="353" spans="1:10" ht="22.5">
      <c r="A353" s="146" t="s">
        <v>217</v>
      </c>
      <c r="B353" s="65" t="s">
        <v>184</v>
      </c>
      <c r="C353" s="42" t="s">
        <v>218</v>
      </c>
      <c r="D353" s="43"/>
      <c r="E353" s="44"/>
      <c r="F353" s="42" t="s">
        <v>835</v>
      </c>
      <c r="G353" s="45" t="s">
        <v>802</v>
      </c>
      <c r="H353" s="46"/>
      <c r="I353" s="46"/>
      <c r="J353" s="46"/>
    </row>
    <row r="354" spans="1:10" ht="12.75">
      <c r="A354" s="146" t="s">
        <v>219</v>
      </c>
      <c r="B354" s="65" t="s">
        <v>184</v>
      </c>
      <c r="C354" s="42" t="s">
        <v>220</v>
      </c>
      <c r="D354" s="43"/>
      <c r="E354" s="44"/>
      <c r="F354" s="42" t="s">
        <v>835</v>
      </c>
      <c r="G354" s="45" t="s">
        <v>802</v>
      </c>
      <c r="H354" s="46"/>
      <c r="I354" s="46"/>
      <c r="J354" s="46"/>
    </row>
    <row r="355" spans="1:10" ht="33.75">
      <c r="A355" s="64" t="s">
        <v>221</v>
      </c>
      <c r="B355" s="65" t="s">
        <v>184</v>
      </c>
      <c r="C355" s="42" t="s">
        <v>222</v>
      </c>
      <c r="D355" s="43"/>
      <c r="E355" s="44"/>
      <c r="F355" s="42" t="s">
        <v>835</v>
      </c>
      <c r="G355" s="45" t="s">
        <v>802</v>
      </c>
      <c r="H355" s="46"/>
      <c r="I355" s="46"/>
      <c r="J355" s="46"/>
    </row>
    <row r="356" spans="1:10" ht="22.5">
      <c r="A356" s="146" t="s">
        <v>223</v>
      </c>
      <c r="B356" s="65" t="s">
        <v>184</v>
      </c>
      <c r="C356" s="42" t="s">
        <v>224</v>
      </c>
      <c r="D356" s="43"/>
      <c r="E356" s="44"/>
      <c r="F356" s="42" t="s">
        <v>835</v>
      </c>
      <c r="G356" s="45" t="s">
        <v>802</v>
      </c>
      <c r="H356" s="46"/>
      <c r="I356" s="46"/>
      <c r="J356" s="46"/>
    </row>
    <row r="357" spans="1:10" ht="30.75" customHeight="1">
      <c r="A357" s="146" t="s">
        <v>225</v>
      </c>
      <c r="B357" s="65" t="s">
        <v>184</v>
      </c>
      <c r="C357" s="42" t="s">
        <v>226</v>
      </c>
      <c r="D357" s="43"/>
      <c r="E357" s="63"/>
      <c r="F357" s="55" t="s">
        <v>835</v>
      </c>
      <c r="G357" s="45" t="s">
        <v>802</v>
      </c>
      <c r="H357" s="46"/>
      <c r="I357" s="46"/>
      <c r="J357" s="46"/>
    </row>
    <row r="358" spans="1:10" ht="12.75">
      <c r="A358" s="64" t="s">
        <v>227</v>
      </c>
      <c r="B358" s="65" t="s">
        <v>184</v>
      </c>
      <c r="C358" s="42" t="s">
        <v>228</v>
      </c>
      <c r="D358" s="43"/>
      <c r="E358" s="63"/>
      <c r="F358" s="42" t="s">
        <v>835</v>
      </c>
      <c r="G358" s="45" t="s">
        <v>802</v>
      </c>
      <c r="H358" s="46"/>
      <c r="I358" s="46"/>
      <c r="J358" s="46"/>
    </row>
    <row r="359" spans="1:10" ht="24.75" customHeight="1">
      <c r="A359" s="40" t="s">
        <v>223</v>
      </c>
      <c r="B359" s="41" t="s">
        <v>184</v>
      </c>
      <c r="C359" s="42" t="s">
        <v>229</v>
      </c>
      <c r="D359" s="43"/>
      <c r="E359" s="63"/>
      <c r="F359" s="42" t="s">
        <v>835</v>
      </c>
      <c r="G359" s="45" t="s">
        <v>802</v>
      </c>
      <c r="H359" s="46"/>
      <c r="I359" s="46"/>
      <c r="J359" s="46"/>
    </row>
    <row r="360" spans="1:10" ht="25.5" customHeight="1">
      <c r="A360" s="64" t="s">
        <v>230</v>
      </c>
      <c r="B360" s="65" t="s">
        <v>184</v>
      </c>
      <c r="C360" s="42" t="s">
        <v>231</v>
      </c>
      <c r="D360" s="43"/>
      <c r="E360" s="63"/>
      <c r="F360" s="42" t="s">
        <v>835</v>
      </c>
      <c r="G360" s="45" t="s">
        <v>802</v>
      </c>
      <c r="H360" s="46"/>
      <c r="I360" s="46"/>
      <c r="J360" s="46"/>
    </row>
    <row r="361" spans="1:10" ht="12.75">
      <c r="A361" s="145" t="s">
        <v>232</v>
      </c>
      <c r="B361" s="65"/>
      <c r="C361" s="42" t="s">
        <v>233</v>
      </c>
      <c r="D361" s="43"/>
      <c r="E361" s="63"/>
      <c r="F361" s="42" t="s">
        <v>835</v>
      </c>
      <c r="G361" s="45" t="s">
        <v>802</v>
      </c>
      <c r="H361" s="46"/>
      <c r="I361" s="46"/>
      <c r="J361" s="46"/>
    </row>
    <row r="362" spans="1:10" ht="22.5">
      <c r="A362" s="146" t="s">
        <v>234</v>
      </c>
      <c r="B362" s="65" t="s">
        <v>184</v>
      </c>
      <c r="C362" s="42" t="s">
        <v>235</v>
      </c>
      <c r="D362" s="43"/>
      <c r="E362" s="63"/>
      <c r="F362" s="42" t="s">
        <v>835</v>
      </c>
      <c r="G362" s="45" t="s">
        <v>802</v>
      </c>
      <c r="H362" s="46"/>
      <c r="I362" s="46"/>
      <c r="J362" s="46"/>
    </row>
    <row r="363" spans="1:10" ht="12.75">
      <c r="A363" s="64" t="s">
        <v>236</v>
      </c>
      <c r="B363" s="65" t="s">
        <v>184</v>
      </c>
      <c r="C363" s="42" t="s">
        <v>237</v>
      </c>
      <c r="D363" s="43"/>
      <c r="E363" s="44"/>
      <c r="F363" s="42" t="s">
        <v>835</v>
      </c>
      <c r="G363" s="45" t="s">
        <v>802</v>
      </c>
      <c r="H363" s="46"/>
      <c r="I363" s="46"/>
      <c r="J363" s="46"/>
    </row>
    <row r="364" spans="1:10" ht="12.75">
      <c r="A364" s="146" t="s">
        <v>238</v>
      </c>
      <c r="B364" s="65" t="s">
        <v>184</v>
      </c>
      <c r="C364" s="55" t="s">
        <v>239</v>
      </c>
      <c r="D364" s="55"/>
      <c r="E364" s="44"/>
      <c r="F364" s="42" t="s">
        <v>835</v>
      </c>
      <c r="G364" s="45" t="s">
        <v>802</v>
      </c>
      <c r="H364" s="46"/>
      <c r="I364" s="46"/>
      <c r="J364" s="46"/>
    </row>
    <row r="365" spans="1:10" ht="12.75">
      <c r="A365" s="64" t="s">
        <v>240</v>
      </c>
      <c r="B365" s="65" t="s">
        <v>241</v>
      </c>
      <c r="C365" s="42"/>
      <c r="D365" s="43"/>
      <c r="E365" s="44"/>
      <c r="F365" s="42"/>
      <c r="G365" s="45"/>
      <c r="H365" s="46"/>
      <c r="I365" s="46"/>
      <c r="J365" s="46"/>
    </row>
    <row r="366" spans="1:10" ht="12.75">
      <c r="A366" s="64" t="s">
        <v>242</v>
      </c>
      <c r="B366" s="65" t="s">
        <v>184</v>
      </c>
      <c r="C366" s="42" t="s">
        <v>243</v>
      </c>
      <c r="D366" s="43"/>
      <c r="E366" s="44"/>
      <c r="F366" s="42" t="s">
        <v>835</v>
      </c>
      <c r="G366" s="45" t="s">
        <v>802</v>
      </c>
      <c r="H366" s="46"/>
      <c r="I366" s="46"/>
      <c r="J366" s="46"/>
    </row>
    <row r="367" spans="1:10" ht="12.75">
      <c r="A367" s="64" t="s">
        <v>244</v>
      </c>
      <c r="B367" s="65" t="s">
        <v>184</v>
      </c>
      <c r="C367" s="42"/>
      <c r="D367" s="43"/>
      <c r="E367" s="44"/>
      <c r="F367" s="42"/>
      <c r="G367" s="45"/>
      <c r="H367" s="46"/>
      <c r="I367" s="46"/>
      <c r="J367" s="46"/>
    </row>
    <row r="368" spans="1:10" ht="12.75">
      <c r="A368" s="146" t="s">
        <v>245</v>
      </c>
      <c r="B368" s="65" t="s">
        <v>184</v>
      </c>
      <c r="C368" s="55" t="s">
        <v>246</v>
      </c>
      <c r="D368" s="55"/>
      <c r="E368" s="44"/>
      <c r="F368" s="42" t="s">
        <v>835</v>
      </c>
      <c r="G368" s="45" t="s">
        <v>802</v>
      </c>
      <c r="H368" s="46"/>
      <c r="I368" s="46"/>
      <c r="J368" s="46"/>
    </row>
    <row r="369" spans="1:10" ht="12.75">
      <c r="A369" s="146" t="s">
        <v>280</v>
      </c>
      <c r="B369" s="65"/>
      <c r="C369" s="55"/>
      <c r="D369" s="55"/>
      <c r="E369" s="44"/>
      <c r="F369" s="42"/>
      <c r="G369" s="45"/>
      <c r="H369" s="46"/>
      <c r="I369" s="46"/>
      <c r="J369" s="46"/>
    </row>
    <row r="370" spans="1:10" ht="12.75">
      <c r="A370" s="146" t="s">
        <v>281</v>
      </c>
      <c r="B370" s="65" t="s">
        <v>184</v>
      </c>
      <c r="C370" s="55"/>
      <c r="D370" s="55"/>
      <c r="E370" s="44"/>
      <c r="F370" s="42"/>
      <c r="G370" s="45"/>
      <c r="H370" s="46"/>
      <c r="I370" s="46"/>
      <c r="J370" s="46"/>
    </row>
    <row r="371" spans="1:10" ht="12.75">
      <c r="A371" s="146" t="s">
        <v>282</v>
      </c>
      <c r="B371" s="65" t="s">
        <v>184</v>
      </c>
      <c r="C371" s="55"/>
      <c r="D371" s="55"/>
      <c r="E371" s="44"/>
      <c r="F371" s="42"/>
      <c r="G371" s="45"/>
      <c r="H371" s="46"/>
      <c r="I371" s="46"/>
      <c r="J371" s="46"/>
    </row>
    <row r="372" spans="1:10" ht="12.75">
      <c r="A372" s="146" t="s">
        <v>283</v>
      </c>
      <c r="B372" s="65" t="s">
        <v>184</v>
      </c>
      <c r="C372" s="55"/>
      <c r="D372" s="55"/>
      <c r="E372" s="44"/>
      <c r="F372" s="42"/>
      <c r="G372" s="45"/>
      <c r="H372" s="46"/>
      <c r="I372" s="46"/>
      <c r="J372" s="46"/>
    </row>
    <row r="373" spans="1:10" ht="12.75">
      <c r="A373" s="146" t="s">
        <v>284</v>
      </c>
      <c r="B373" s="65" t="s">
        <v>184</v>
      </c>
      <c r="C373" s="55"/>
      <c r="D373" s="55"/>
      <c r="E373" s="44"/>
      <c r="F373" s="42"/>
      <c r="G373" s="45"/>
      <c r="H373" s="46"/>
      <c r="I373" s="46"/>
      <c r="J373" s="46"/>
    </row>
    <row r="374" spans="1:10" ht="12.75">
      <c r="A374" s="146" t="s">
        <v>412</v>
      </c>
      <c r="B374" s="65" t="s">
        <v>184</v>
      </c>
      <c r="C374" s="55"/>
      <c r="D374" s="55"/>
      <c r="E374" s="44"/>
      <c r="F374" s="42"/>
      <c r="G374" s="45"/>
      <c r="H374" s="46"/>
      <c r="I374" s="46"/>
      <c r="J374" s="46"/>
    </row>
    <row r="375" spans="1:10" ht="33.75">
      <c r="A375" s="146" t="s">
        <v>247</v>
      </c>
      <c r="B375" s="65" t="s">
        <v>184</v>
      </c>
      <c r="C375" s="55"/>
      <c r="D375" s="55"/>
      <c r="E375" s="44"/>
      <c r="F375" s="42"/>
      <c r="G375" s="45"/>
      <c r="H375" s="46"/>
      <c r="I375" s="46"/>
      <c r="J375" s="46"/>
    </row>
    <row r="376" spans="1:10" ht="12.75">
      <c r="A376" s="64" t="s">
        <v>248</v>
      </c>
      <c r="B376" s="65"/>
      <c r="C376" s="55" t="s">
        <v>249</v>
      </c>
      <c r="D376" s="55"/>
      <c r="E376" s="44"/>
      <c r="F376" s="42" t="s">
        <v>835</v>
      </c>
      <c r="G376" s="45" t="s">
        <v>802</v>
      </c>
      <c r="H376" s="46"/>
      <c r="I376" s="46"/>
      <c r="J376" s="46"/>
    </row>
    <row r="377" spans="1:10" ht="12.75">
      <c r="A377" s="64" t="s">
        <v>250</v>
      </c>
      <c r="B377" s="65" t="s">
        <v>184</v>
      </c>
      <c r="C377" s="55" t="s">
        <v>251</v>
      </c>
      <c r="D377" s="55"/>
      <c r="E377" s="44"/>
      <c r="F377" s="42" t="s">
        <v>835</v>
      </c>
      <c r="G377" s="45" t="s">
        <v>802</v>
      </c>
      <c r="H377" s="46"/>
      <c r="I377" s="46"/>
      <c r="J377" s="46"/>
    </row>
    <row r="378" spans="1:10" ht="20.25" customHeight="1">
      <c r="A378" s="64" t="s">
        <v>252</v>
      </c>
      <c r="B378" s="65" t="s">
        <v>184</v>
      </c>
      <c r="C378" s="55" t="s">
        <v>253</v>
      </c>
      <c r="D378" s="55"/>
      <c r="E378" s="44"/>
      <c r="F378" s="42" t="s">
        <v>835</v>
      </c>
      <c r="G378" s="45" t="s">
        <v>802</v>
      </c>
      <c r="H378" s="46"/>
      <c r="I378" s="46"/>
      <c r="J378" s="46"/>
    </row>
    <row r="379" spans="1:10" ht="12.75">
      <c r="A379" s="64" t="s">
        <v>254</v>
      </c>
      <c r="B379" s="65" t="s">
        <v>184</v>
      </c>
      <c r="C379" s="55"/>
      <c r="D379" s="55"/>
      <c r="E379" s="44"/>
      <c r="F379" s="42"/>
      <c r="G379" s="45"/>
      <c r="H379" s="46"/>
      <c r="I379" s="46"/>
      <c r="J379" s="46"/>
    </row>
    <row r="380" spans="1:10" ht="12.75">
      <c r="A380" s="64" t="s">
        <v>255</v>
      </c>
      <c r="B380" s="65" t="s">
        <v>184</v>
      </c>
      <c r="C380" s="42" t="s">
        <v>256</v>
      </c>
      <c r="D380" s="43"/>
      <c r="E380" s="44"/>
      <c r="F380" s="42" t="s">
        <v>835</v>
      </c>
      <c r="G380" s="45" t="s">
        <v>802</v>
      </c>
      <c r="H380" s="46"/>
      <c r="I380" s="46"/>
      <c r="J380" s="46"/>
    </row>
    <row r="381" spans="1:10" ht="12.75">
      <c r="A381" s="64" t="s">
        <v>613</v>
      </c>
      <c r="B381" s="65"/>
      <c r="C381" s="42"/>
      <c r="D381" s="43"/>
      <c r="E381" s="44"/>
      <c r="F381" s="42"/>
      <c r="G381" s="45"/>
      <c r="H381" s="46"/>
      <c r="I381" s="46"/>
      <c r="J381" s="46"/>
    </row>
    <row r="382" spans="1:10" ht="12.75">
      <c r="A382" s="64" t="s">
        <v>683</v>
      </c>
      <c r="B382" s="65" t="s">
        <v>184</v>
      </c>
      <c r="C382" s="42"/>
      <c r="D382" s="43"/>
      <c r="E382" s="44"/>
      <c r="F382" s="42"/>
      <c r="G382" s="45"/>
      <c r="H382" s="46"/>
      <c r="I382" s="46"/>
      <c r="J382" s="46"/>
    </row>
    <row r="383" spans="1:10" ht="22.5">
      <c r="A383" s="64" t="s">
        <v>684</v>
      </c>
      <c r="B383" s="65" t="s">
        <v>184</v>
      </c>
      <c r="C383" s="42"/>
      <c r="D383" s="43"/>
      <c r="E383" s="44"/>
      <c r="F383" s="42"/>
      <c r="G383" s="45"/>
      <c r="H383" s="46"/>
      <c r="I383" s="46"/>
      <c r="J383" s="46"/>
    </row>
    <row r="384" spans="1:10" ht="12.75">
      <c r="A384" s="64" t="s">
        <v>685</v>
      </c>
      <c r="B384" s="65" t="s">
        <v>184</v>
      </c>
      <c r="C384" s="42"/>
      <c r="D384" s="43"/>
      <c r="E384" s="44"/>
      <c r="F384" s="42"/>
      <c r="G384" s="45"/>
      <c r="H384" s="46"/>
      <c r="I384" s="46"/>
      <c r="J384" s="46"/>
    </row>
    <row r="385" spans="1:10" ht="12.75">
      <c r="A385" s="64" t="s">
        <v>686</v>
      </c>
      <c r="B385" s="65" t="s">
        <v>184</v>
      </c>
      <c r="C385" s="42"/>
      <c r="D385" s="43"/>
      <c r="E385" s="44"/>
      <c r="F385" s="42"/>
      <c r="G385" s="45"/>
      <c r="H385" s="46"/>
      <c r="I385" s="46"/>
      <c r="J385" s="46"/>
    </row>
    <row r="386" spans="1:10" ht="12.75">
      <c r="A386" s="64" t="s">
        <v>285</v>
      </c>
      <c r="B386" s="65" t="s">
        <v>184</v>
      </c>
      <c r="C386" s="42"/>
      <c r="D386" s="43"/>
      <c r="E386" s="44"/>
      <c r="F386" s="42"/>
      <c r="G386" s="45"/>
      <c r="H386" s="46"/>
      <c r="I386" s="46"/>
      <c r="J386" s="46"/>
    </row>
    <row r="387" spans="1:10" ht="22.5">
      <c r="A387" s="146" t="s">
        <v>257</v>
      </c>
      <c r="B387" s="65" t="s">
        <v>184</v>
      </c>
      <c r="C387" s="42" t="s">
        <v>258</v>
      </c>
      <c r="D387" s="43"/>
      <c r="E387" s="44"/>
      <c r="F387" s="42" t="s">
        <v>835</v>
      </c>
      <c r="G387" s="45" t="s">
        <v>802</v>
      </c>
      <c r="H387" s="46"/>
      <c r="I387" s="46"/>
      <c r="J387" s="46"/>
    </row>
    <row r="388" spans="1:10" ht="22.5">
      <c r="A388" s="146" t="s">
        <v>259</v>
      </c>
      <c r="B388" s="65" t="s">
        <v>184</v>
      </c>
      <c r="C388" s="42" t="s">
        <v>260</v>
      </c>
      <c r="D388" s="43"/>
      <c r="E388" s="44"/>
      <c r="F388" s="42" t="s">
        <v>835</v>
      </c>
      <c r="G388" s="45" t="s">
        <v>802</v>
      </c>
      <c r="H388" s="46"/>
      <c r="I388" s="46"/>
      <c r="J388" s="46"/>
    </row>
    <row r="389" spans="1:10" ht="22.5">
      <c r="A389" s="146" t="s">
        <v>413</v>
      </c>
      <c r="B389" s="65" t="s">
        <v>184</v>
      </c>
      <c r="C389" s="42"/>
      <c r="D389" s="43"/>
      <c r="E389" s="44"/>
      <c r="F389" s="42"/>
      <c r="G389" s="45"/>
      <c r="H389" s="46"/>
      <c r="I389" s="46"/>
      <c r="J389" s="46"/>
    </row>
    <row r="390" spans="1:10" ht="18" customHeight="1">
      <c r="A390" s="146" t="s">
        <v>414</v>
      </c>
      <c r="B390" s="65" t="s">
        <v>184</v>
      </c>
      <c r="C390" s="42" t="s">
        <v>415</v>
      </c>
      <c r="D390" s="43"/>
      <c r="E390" s="44"/>
      <c r="F390" s="42" t="s">
        <v>835</v>
      </c>
      <c r="G390" s="45" t="s">
        <v>802</v>
      </c>
      <c r="H390" s="46"/>
      <c r="I390" s="46"/>
      <c r="J390" s="46"/>
    </row>
    <row r="391" spans="1:10" ht="22.5">
      <c r="A391" s="146" t="s">
        <v>416</v>
      </c>
      <c r="B391" s="65" t="s">
        <v>184</v>
      </c>
      <c r="C391" s="42" t="s">
        <v>417</v>
      </c>
      <c r="D391" s="43"/>
      <c r="E391" s="44"/>
      <c r="F391" s="42" t="s">
        <v>835</v>
      </c>
      <c r="G391" s="45" t="s">
        <v>802</v>
      </c>
      <c r="H391" s="46"/>
      <c r="I391" s="46"/>
      <c r="J391" s="46"/>
    </row>
    <row r="392" spans="1:10" ht="12.75">
      <c r="A392" s="146"/>
      <c r="B392" s="65"/>
      <c r="C392" s="42" t="s">
        <v>418</v>
      </c>
      <c r="D392" s="43"/>
      <c r="E392" s="44"/>
      <c r="F392" s="42" t="s">
        <v>835</v>
      </c>
      <c r="G392" s="45" t="s">
        <v>802</v>
      </c>
      <c r="H392" s="46"/>
      <c r="I392" s="46"/>
      <c r="J392" s="46"/>
    </row>
    <row r="393" spans="1:10" ht="12.75">
      <c r="A393" s="146" t="s">
        <v>419</v>
      </c>
      <c r="B393" s="65" t="s">
        <v>184</v>
      </c>
      <c r="C393" s="42" t="s">
        <v>420</v>
      </c>
      <c r="D393" s="43"/>
      <c r="E393" s="44"/>
      <c r="F393" s="42" t="s">
        <v>835</v>
      </c>
      <c r="G393" s="45" t="s">
        <v>802</v>
      </c>
      <c r="H393" s="46"/>
      <c r="I393" s="46"/>
      <c r="J393" s="46"/>
    </row>
    <row r="394" spans="1:10" ht="12.75">
      <c r="A394" s="146"/>
      <c r="B394" s="65"/>
      <c r="C394" s="42" t="s">
        <v>421</v>
      </c>
      <c r="D394" s="43"/>
      <c r="E394" s="44"/>
      <c r="F394" s="42" t="s">
        <v>835</v>
      </c>
      <c r="G394" s="45" t="s">
        <v>802</v>
      </c>
      <c r="H394" s="46"/>
      <c r="I394" s="46"/>
      <c r="J394" s="46"/>
    </row>
    <row r="395" spans="1:10" ht="22.5">
      <c r="A395" s="146" t="s">
        <v>422</v>
      </c>
      <c r="B395" s="65" t="s">
        <v>184</v>
      </c>
      <c r="C395" s="42" t="s">
        <v>423</v>
      </c>
      <c r="D395" s="43"/>
      <c r="E395" s="44"/>
      <c r="F395" s="42" t="s">
        <v>835</v>
      </c>
      <c r="G395" s="45" t="s">
        <v>802</v>
      </c>
      <c r="H395" s="46"/>
      <c r="I395" s="46"/>
      <c r="J395" s="62"/>
    </row>
    <row r="396" spans="1:10" ht="12.75">
      <c r="A396" s="40"/>
      <c r="B396" s="41"/>
      <c r="C396" s="42"/>
      <c r="D396" s="43"/>
      <c r="E396" s="44"/>
      <c r="F396" s="42"/>
      <c r="G396" s="45"/>
      <c r="H396" s="46"/>
      <c r="I396" s="46"/>
      <c r="J396" s="46"/>
    </row>
    <row r="397" spans="1:10" ht="12.75">
      <c r="A397" s="48" t="s">
        <v>424</v>
      </c>
      <c r="B397" s="41"/>
      <c r="C397" s="42"/>
      <c r="D397" s="43"/>
      <c r="E397" s="44"/>
      <c r="F397" s="42"/>
      <c r="G397" s="45"/>
      <c r="H397" s="62"/>
      <c r="I397" s="62"/>
      <c r="J397" s="62"/>
    </row>
    <row r="398" spans="1:10" ht="34.5" customHeight="1">
      <c r="A398" s="40" t="s">
        <v>425</v>
      </c>
      <c r="B398" s="41" t="s">
        <v>789</v>
      </c>
      <c r="C398" s="42" t="s">
        <v>426</v>
      </c>
      <c r="D398" s="43"/>
      <c r="E398" s="44" t="s">
        <v>893</v>
      </c>
      <c r="F398" s="42" t="s">
        <v>835</v>
      </c>
      <c r="G398" s="45" t="s">
        <v>791</v>
      </c>
      <c r="H398" s="62"/>
      <c r="I398" s="62"/>
      <c r="J398" s="62"/>
    </row>
    <row r="399" spans="1:10" ht="20.25" customHeight="1">
      <c r="A399" s="40" t="s">
        <v>427</v>
      </c>
      <c r="B399" s="41" t="s">
        <v>789</v>
      </c>
      <c r="C399" s="42" t="s">
        <v>428</v>
      </c>
      <c r="D399" s="43"/>
      <c r="E399" s="44" t="s">
        <v>893</v>
      </c>
      <c r="F399" s="42" t="s">
        <v>835</v>
      </c>
      <c r="G399" s="45" t="s">
        <v>791</v>
      </c>
      <c r="H399" s="62"/>
      <c r="I399" s="62"/>
      <c r="J399" s="62"/>
    </row>
    <row r="400" spans="1:10" ht="12.75">
      <c r="A400" s="40" t="s">
        <v>429</v>
      </c>
      <c r="B400" s="41"/>
      <c r="C400" s="42"/>
      <c r="D400" s="43"/>
      <c r="E400" s="44"/>
      <c r="F400" s="42"/>
      <c r="G400" s="45"/>
      <c r="H400" s="62"/>
      <c r="I400" s="62"/>
      <c r="J400" s="62"/>
    </row>
    <row r="401" spans="1:10" ht="12.75">
      <c r="A401" s="40" t="s">
        <v>430</v>
      </c>
      <c r="B401" s="41" t="s">
        <v>789</v>
      </c>
      <c r="C401" s="42" t="s">
        <v>428</v>
      </c>
      <c r="D401" s="43"/>
      <c r="E401" s="44" t="s">
        <v>431</v>
      </c>
      <c r="F401" s="42" t="s">
        <v>835</v>
      </c>
      <c r="G401" s="45" t="s">
        <v>791</v>
      </c>
      <c r="H401" s="62"/>
      <c r="I401" s="62"/>
      <c r="J401" s="62"/>
    </row>
    <row r="402" spans="1:10" ht="12.75">
      <c r="A402" s="40" t="s">
        <v>432</v>
      </c>
      <c r="B402" s="41" t="s">
        <v>789</v>
      </c>
      <c r="C402" s="42" t="s">
        <v>428</v>
      </c>
      <c r="D402" s="55"/>
      <c r="E402" s="44" t="s">
        <v>433</v>
      </c>
      <c r="F402" s="42" t="s">
        <v>835</v>
      </c>
      <c r="G402" s="45" t="s">
        <v>791</v>
      </c>
      <c r="H402" s="62"/>
      <c r="I402" s="62"/>
      <c r="J402" s="62"/>
    </row>
    <row r="403" spans="1:10" ht="12.75">
      <c r="A403" s="40"/>
      <c r="B403" s="41"/>
      <c r="C403" s="42"/>
      <c r="D403" s="43"/>
      <c r="E403" s="44"/>
      <c r="F403" s="42"/>
      <c r="G403" s="45"/>
      <c r="H403" s="62"/>
      <c r="I403" s="62"/>
      <c r="J403" s="62"/>
    </row>
    <row r="404" spans="1:10" ht="12.75">
      <c r="A404" s="40" t="s">
        <v>434</v>
      </c>
      <c r="B404" s="41" t="s">
        <v>241</v>
      </c>
      <c r="C404" s="55"/>
      <c r="D404" s="55"/>
      <c r="E404" s="44"/>
      <c r="F404" s="42"/>
      <c r="G404" s="45"/>
      <c r="H404" s="62"/>
      <c r="I404" s="62"/>
      <c r="J404" s="62"/>
    </row>
    <row r="405" spans="1:10" ht="33.75">
      <c r="A405" s="40" t="s">
        <v>435</v>
      </c>
      <c r="B405" s="41" t="s">
        <v>789</v>
      </c>
      <c r="C405" s="55" t="s">
        <v>436</v>
      </c>
      <c r="D405" s="55"/>
      <c r="E405" s="44" t="s">
        <v>893</v>
      </c>
      <c r="F405" s="42" t="s">
        <v>835</v>
      </c>
      <c r="G405" s="45" t="s">
        <v>791</v>
      </c>
      <c r="H405" s="62"/>
      <c r="I405" s="62"/>
      <c r="J405" s="62"/>
    </row>
    <row r="406" spans="1:10" ht="12.75">
      <c r="A406" s="40" t="s">
        <v>437</v>
      </c>
      <c r="B406" s="41" t="s">
        <v>789</v>
      </c>
      <c r="C406" s="55" t="s">
        <v>438</v>
      </c>
      <c r="D406" s="55"/>
      <c r="E406" s="44" t="s">
        <v>893</v>
      </c>
      <c r="F406" s="42" t="s">
        <v>835</v>
      </c>
      <c r="G406" s="45" t="s">
        <v>791</v>
      </c>
      <c r="H406" s="62"/>
      <c r="I406" s="62"/>
      <c r="J406" s="62"/>
    </row>
    <row r="407" spans="1:10" ht="22.5">
      <c r="A407" s="40" t="s">
        <v>439</v>
      </c>
      <c r="B407" s="41" t="s">
        <v>789</v>
      </c>
      <c r="C407" s="55" t="s">
        <v>440</v>
      </c>
      <c r="D407" s="55"/>
      <c r="E407" s="44" t="s">
        <v>893</v>
      </c>
      <c r="F407" s="42" t="s">
        <v>835</v>
      </c>
      <c r="G407" s="45" t="s">
        <v>791</v>
      </c>
      <c r="H407" s="62"/>
      <c r="I407" s="62"/>
      <c r="J407" s="62"/>
    </row>
    <row r="408" spans="1:10" ht="12.75">
      <c r="A408" s="40" t="s">
        <v>441</v>
      </c>
      <c r="B408" s="41" t="s">
        <v>789</v>
      </c>
      <c r="C408" s="55" t="s">
        <v>442</v>
      </c>
      <c r="D408" s="55"/>
      <c r="E408" s="44" t="s">
        <v>893</v>
      </c>
      <c r="F408" s="42" t="s">
        <v>835</v>
      </c>
      <c r="G408" s="45" t="s">
        <v>791</v>
      </c>
      <c r="H408" s="62"/>
      <c r="I408" s="62"/>
      <c r="J408" s="62"/>
    </row>
    <row r="409" spans="1:10" ht="39" customHeight="1">
      <c r="A409" s="40" t="s">
        <v>443</v>
      </c>
      <c r="B409" s="41" t="s">
        <v>789</v>
      </c>
      <c r="C409" s="55" t="s">
        <v>444</v>
      </c>
      <c r="D409" s="55"/>
      <c r="E409" s="44" t="s">
        <v>893</v>
      </c>
      <c r="F409" s="42" t="s">
        <v>835</v>
      </c>
      <c r="G409" s="45" t="s">
        <v>791</v>
      </c>
      <c r="H409" s="62"/>
      <c r="I409" s="62"/>
      <c r="J409" s="62"/>
    </row>
    <row r="410" spans="1:10" ht="28.5" customHeight="1">
      <c r="A410" s="40" t="s">
        <v>445</v>
      </c>
      <c r="B410" s="41" t="s">
        <v>241</v>
      </c>
      <c r="C410" s="55"/>
      <c r="D410" s="55"/>
      <c r="E410" s="44"/>
      <c r="F410" s="42"/>
      <c r="G410" s="45"/>
      <c r="H410" s="62"/>
      <c r="I410" s="62"/>
      <c r="J410" s="62"/>
    </row>
    <row r="411" spans="1:10" ht="22.5">
      <c r="A411" s="40" t="s">
        <v>446</v>
      </c>
      <c r="B411" s="41" t="s">
        <v>789</v>
      </c>
      <c r="C411" s="55" t="s">
        <v>447</v>
      </c>
      <c r="D411" s="55"/>
      <c r="E411" s="44" t="s">
        <v>893</v>
      </c>
      <c r="F411" s="42" t="s">
        <v>835</v>
      </c>
      <c r="G411" s="45" t="s">
        <v>791</v>
      </c>
      <c r="H411" s="62"/>
      <c r="I411" s="62"/>
      <c r="J411" s="62"/>
    </row>
    <row r="412" spans="1:10" ht="12.75">
      <c r="A412" s="40" t="s">
        <v>448</v>
      </c>
      <c r="B412" s="41" t="s">
        <v>789</v>
      </c>
      <c r="C412" s="55" t="s">
        <v>449</v>
      </c>
      <c r="D412" s="55"/>
      <c r="E412" s="44" t="s">
        <v>893</v>
      </c>
      <c r="F412" s="42" t="s">
        <v>835</v>
      </c>
      <c r="G412" s="45" t="s">
        <v>791</v>
      </c>
      <c r="H412" s="62"/>
      <c r="I412" s="62"/>
      <c r="J412" s="62"/>
    </row>
    <row r="413" spans="1:10" ht="22.5">
      <c r="A413" s="40" t="s">
        <v>450</v>
      </c>
      <c r="B413" s="41" t="s">
        <v>789</v>
      </c>
      <c r="C413" s="55" t="s">
        <v>451</v>
      </c>
      <c r="D413" s="55"/>
      <c r="E413" s="44" t="s">
        <v>893</v>
      </c>
      <c r="F413" s="42" t="s">
        <v>835</v>
      </c>
      <c r="G413" s="45" t="s">
        <v>791</v>
      </c>
      <c r="H413" s="62"/>
      <c r="I413" s="62"/>
      <c r="J413" s="62"/>
    </row>
    <row r="414" spans="1:10" ht="30" customHeight="1">
      <c r="A414" s="40" t="s">
        <v>452</v>
      </c>
      <c r="B414" s="41" t="s">
        <v>789</v>
      </c>
      <c r="C414" s="55" t="s">
        <v>453</v>
      </c>
      <c r="D414" s="55"/>
      <c r="E414" s="44" t="s">
        <v>893</v>
      </c>
      <c r="F414" s="42" t="s">
        <v>835</v>
      </c>
      <c r="G414" s="45" t="s">
        <v>791</v>
      </c>
      <c r="H414" s="62"/>
      <c r="I414" s="62"/>
      <c r="J414" s="62"/>
    </row>
    <row r="415" spans="1:10" ht="12.75">
      <c r="A415" s="40" t="s">
        <v>454</v>
      </c>
      <c r="B415" s="41" t="s">
        <v>789</v>
      </c>
      <c r="C415" s="55" t="s">
        <v>455</v>
      </c>
      <c r="D415" s="55"/>
      <c r="E415" s="44" t="s">
        <v>893</v>
      </c>
      <c r="F415" s="42" t="s">
        <v>835</v>
      </c>
      <c r="G415" s="45" t="s">
        <v>791</v>
      </c>
      <c r="H415" s="62"/>
      <c r="I415" s="62"/>
      <c r="J415" s="62"/>
    </row>
    <row r="416" spans="1:10" ht="27" customHeight="1">
      <c r="A416" s="40" t="s">
        <v>456</v>
      </c>
      <c r="B416" s="41" t="s">
        <v>789</v>
      </c>
      <c r="C416" s="55" t="s">
        <v>457</v>
      </c>
      <c r="D416" s="55"/>
      <c r="E416" s="44" t="s">
        <v>893</v>
      </c>
      <c r="F416" s="42" t="s">
        <v>835</v>
      </c>
      <c r="G416" s="45" t="s">
        <v>791</v>
      </c>
      <c r="H416" s="62"/>
      <c r="I416" s="62"/>
      <c r="J416" s="62"/>
    </row>
    <row r="417" spans="1:10" ht="22.5">
      <c r="A417" s="40" t="s">
        <v>458</v>
      </c>
      <c r="B417" s="41" t="s">
        <v>789</v>
      </c>
      <c r="C417" s="55" t="s">
        <v>459</v>
      </c>
      <c r="D417" s="55"/>
      <c r="E417" s="44" t="s">
        <v>893</v>
      </c>
      <c r="F417" s="42" t="s">
        <v>835</v>
      </c>
      <c r="G417" s="45" t="s">
        <v>791</v>
      </c>
      <c r="H417" s="62"/>
      <c r="I417" s="62"/>
      <c r="J417" s="62"/>
    </row>
    <row r="418" spans="1:10" ht="22.5">
      <c r="A418" s="40" t="s">
        <v>460</v>
      </c>
      <c r="B418" s="41" t="s">
        <v>789</v>
      </c>
      <c r="C418" s="55" t="s">
        <v>461</v>
      </c>
      <c r="D418" s="55"/>
      <c r="E418" s="44" t="s">
        <v>893</v>
      </c>
      <c r="F418" s="42" t="s">
        <v>835</v>
      </c>
      <c r="G418" s="45" t="s">
        <v>791</v>
      </c>
      <c r="H418" s="62"/>
      <c r="I418" s="62"/>
      <c r="J418" s="62"/>
    </row>
    <row r="419" spans="1:10" ht="22.5">
      <c r="A419" s="40" t="s">
        <v>462</v>
      </c>
      <c r="B419" s="41" t="s">
        <v>789</v>
      </c>
      <c r="C419" s="55" t="s">
        <v>463</v>
      </c>
      <c r="D419" s="55"/>
      <c r="E419" s="44" t="s">
        <v>893</v>
      </c>
      <c r="F419" s="42" t="s">
        <v>835</v>
      </c>
      <c r="G419" s="45" t="s">
        <v>791</v>
      </c>
      <c r="H419" s="62"/>
      <c r="I419" s="62"/>
      <c r="J419" s="62"/>
    </row>
    <row r="420" spans="1:10" ht="27" customHeight="1">
      <c r="A420" s="40" t="s">
        <v>445</v>
      </c>
      <c r="B420" s="41"/>
      <c r="C420" s="55"/>
      <c r="D420" s="55"/>
      <c r="E420" s="44"/>
      <c r="F420" s="42"/>
      <c r="G420" s="45"/>
      <c r="H420" s="62"/>
      <c r="I420" s="62"/>
      <c r="J420" s="62"/>
    </row>
    <row r="421" spans="1:10" ht="12.75">
      <c r="A421" s="40" t="s">
        <v>464</v>
      </c>
      <c r="B421" s="41" t="s">
        <v>789</v>
      </c>
      <c r="C421" s="42" t="s">
        <v>463</v>
      </c>
      <c r="D421" s="43"/>
      <c r="E421" s="44" t="s">
        <v>431</v>
      </c>
      <c r="F421" s="42" t="s">
        <v>835</v>
      </c>
      <c r="G421" s="45" t="s">
        <v>791</v>
      </c>
      <c r="H421" s="46"/>
      <c r="I421" s="46"/>
      <c r="J421" s="62"/>
    </row>
    <row r="422" spans="1:10" ht="12.75">
      <c r="A422" s="40" t="s">
        <v>465</v>
      </c>
      <c r="B422" s="41" t="s">
        <v>789</v>
      </c>
      <c r="C422" s="42" t="s">
        <v>463</v>
      </c>
      <c r="D422" s="43"/>
      <c r="E422" s="44" t="s">
        <v>433</v>
      </c>
      <c r="F422" s="42" t="s">
        <v>835</v>
      </c>
      <c r="G422" s="45" t="s">
        <v>791</v>
      </c>
      <c r="H422" s="62"/>
      <c r="I422" s="62"/>
      <c r="J422" s="62"/>
    </row>
    <row r="423" spans="1:10" ht="12.75">
      <c r="A423" s="40" t="s">
        <v>466</v>
      </c>
      <c r="B423" s="41" t="s">
        <v>467</v>
      </c>
      <c r="C423" s="55" t="s">
        <v>468</v>
      </c>
      <c r="D423" s="55"/>
      <c r="E423" s="44" t="s">
        <v>893</v>
      </c>
      <c r="F423" s="42" t="s">
        <v>835</v>
      </c>
      <c r="G423" s="45" t="s">
        <v>802</v>
      </c>
      <c r="H423" s="62"/>
      <c r="I423" s="62"/>
      <c r="J423" s="62"/>
    </row>
    <row r="424" spans="1:10" ht="22.5" customHeight="1">
      <c r="A424" s="40" t="s">
        <v>159</v>
      </c>
      <c r="B424" s="41"/>
      <c r="C424" s="55"/>
      <c r="D424" s="55"/>
      <c r="E424" s="44"/>
      <c r="F424" s="42"/>
      <c r="G424" s="45"/>
      <c r="H424" s="62"/>
      <c r="I424" s="62"/>
      <c r="J424" s="62"/>
    </row>
    <row r="425" spans="1:10" ht="12.75">
      <c r="A425" s="40" t="s">
        <v>469</v>
      </c>
      <c r="B425" s="41" t="s">
        <v>467</v>
      </c>
      <c r="C425" s="55" t="s">
        <v>468</v>
      </c>
      <c r="D425" s="55"/>
      <c r="E425" s="44" t="s">
        <v>431</v>
      </c>
      <c r="F425" s="42" t="s">
        <v>835</v>
      </c>
      <c r="G425" s="45" t="s">
        <v>802</v>
      </c>
      <c r="H425" s="62"/>
      <c r="I425" s="62"/>
      <c r="J425" s="62"/>
    </row>
    <row r="426" spans="1:10" ht="28.5" customHeight="1">
      <c r="A426" s="40" t="s">
        <v>470</v>
      </c>
      <c r="B426" s="41" t="s">
        <v>467</v>
      </c>
      <c r="C426" s="42" t="s">
        <v>468</v>
      </c>
      <c r="D426" s="43"/>
      <c r="E426" s="44" t="s">
        <v>433</v>
      </c>
      <c r="F426" s="42" t="s">
        <v>835</v>
      </c>
      <c r="G426" s="45" t="s">
        <v>802</v>
      </c>
      <c r="H426" s="62"/>
      <c r="I426" s="62"/>
      <c r="J426" s="62"/>
    </row>
    <row r="427" spans="1:10" ht="12.75">
      <c r="A427" s="40" t="s">
        <v>471</v>
      </c>
      <c r="B427" s="41" t="s">
        <v>467</v>
      </c>
      <c r="C427" s="42" t="s">
        <v>472</v>
      </c>
      <c r="D427" s="43"/>
      <c r="E427" s="44" t="s">
        <v>893</v>
      </c>
      <c r="F427" s="42" t="s">
        <v>835</v>
      </c>
      <c r="G427" s="45" t="s">
        <v>802</v>
      </c>
      <c r="H427" s="62"/>
      <c r="I427" s="62"/>
      <c r="J427" s="62"/>
    </row>
    <row r="428" spans="1:10" ht="12.75">
      <c r="A428" s="40"/>
      <c r="B428" s="41"/>
      <c r="C428" s="42"/>
      <c r="D428" s="42"/>
      <c r="E428" s="44"/>
      <c r="F428" s="42"/>
      <c r="G428" s="45"/>
      <c r="H428" s="62"/>
      <c r="I428" s="62"/>
      <c r="J428" s="62"/>
    </row>
    <row r="429" spans="1:10" ht="12.75">
      <c r="A429" s="48" t="s">
        <v>473</v>
      </c>
      <c r="B429" s="41"/>
      <c r="C429" s="42"/>
      <c r="D429" s="43"/>
      <c r="E429" s="44"/>
      <c r="F429" s="42"/>
      <c r="G429" s="45"/>
      <c r="H429" s="62"/>
      <c r="I429" s="62"/>
      <c r="J429" s="62"/>
    </row>
    <row r="430" spans="1:10" ht="12.75">
      <c r="A430" s="40" t="s">
        <v>474</v>
      </c>
      <c r="B430" s="41" t="s">
        <v>184</v>
      </c>
      <c r="C430" s="42" t="s">
        <v>475</v>
      </c>
      <c r="D430" s="43"/>
      <c r="E430" s="44"/>
      <c r="F430" s="42"/>
      <c r="G430" s="45" t="s">
        <v>802</v>
      </c>
      <c r="H430" s="62"/>
      <c r="I430" s="62"/>
      <c r="J430" s="62"/>
    </row>
    <row r="431" spans="1:10" ht="12.75">
      <c r="A431" s="40" t="s">
        <v>429</v>
      </c>
      <c r="B431" s="41"/>
      <c r="C431" s="42"/>
      <c r="D431" s="43"/>
      <c r="E431" s="44"/>
      <c r="F431" s="42"/>
      <c r="G431" s="45"/>
      <c r="H431" s="62"/>
      <c r="I431" s="62"/>
      <c r="J431" s="62"/>
    </row>
    <row r="432" spans="1:10" ht="12.75">
      <c r="A432" s="40" t="s">
        <v>476</v>
      </c>
      <c r="B432" s="41" t="s">
        <v>184</v>
      </c>
      <c r="C432" s="42" t="s">
        <v>477</v>
      </c>
      <c r="D432" s="43"/>
      <c r="E432" s="44"/>
      <c r="F432" s="42"/>
      <c r="G432" s="45" t="s">
        <v>802</v>
      </c>
      <c r="H432" s="62"/>
      <c r="I432" s="62"/>
      <c r="J432" s="62"/>
    </row>
    <row r="433" spans="1:10" ht="12.75">
      <c r="A433" s="40" t="s">
        <v>478</v>
      </c>
      <c r="B433" s="41" t="s">
        <v>184</v>
      </c>
      <c r="C433" s="42" t="s">
        <v>479</v>
      </c>
      <c r="D433" s="43"/>
      <c r="E433" s="44"/>
      <c r="F433" s="42"/>
      <c r="G433" s="45" t="s">
        <v>802</v>
      </c>
      <c r="H433" s="62"/>
      <c r="I433" s="62"/>
      <c r="J433" s="62"/>
    </row>
    <row r="434" spans="1:10" ht="12.75">
      <c r="A434" s="40" t="s">
        <v>480</v>
      </c>
      <c r="B434" s="41" t="s">
        <v>184</v>
      </c>
      <c r="C434" s="42" t="s">
        <v>481</v>
      </c>
      <c r="D434" s="43"/>
      <c r="E434" s="44"/>
      <c r="F434" s="42"/>
      <c r="G434" s="45" t="s">
        <v>802</v>
      </c>
      <c r="H434" s="62"/>
      <c r="I434" s="62"/>
      <c r="J434" s="62"/>
    </row>
    <row r="435" spans="1:10" ht="12.75">
      <c r="A435" s="40" t="s">
        <v>482</v>
      </c>
      <c r="B435" s="41" t="s">
        <v>184</v>
      </c>
      <c r="C435" s="42" t="s">
        <v>483</v>
      </c>
      <c r="D435" s="43"/>
      <c r="E435" s="44"/>
      <c r="F435" s="42"/>
      <c r="G435" s="45" t="s">
        <v>802</v>
      </c>
      <c r="H435" s="62"/>
      <c r="I435" s="62"/>
      <c r="J435" s="62"/>
    </row>
    <row r="436" spans="1:10" ht="12.75">
      <c r="A436" s="40" t="s">
        <v>484</v>
      </c>
      <c r="B436" s="41" t="s">
        <v>184</v>
      </c>
      <c r="C436" s="42" t="s">
        <v>485</v>
      </c>
      <c r="D436" s="43"/>
      <c r="E436" s="44"/>
      <c r="F436" s="42"/>
      <c r="G436" s="45" t="s">
        <v>802</v>
      </c>
      <c r="H436" s="62"/>
      <c r="I436" s="62"/>
      <c r="J436" s="62"/>
    </row>
    <row r="437" spans="1:10" ht="12.75">
      <c r="A437" s="40" t="s">
        <v>486</v>
      </c>
      <c r="B437" s="41" t="s">
        <v>184</v>
      </c>
      <c r="C437" s="42" t="s">
        <v>487</v>
      </c>
      <c r="D437" s="43"/>
      <c r="E437" s="44"/>
      <c r="F437" s="42"/>
      <c r="G437" s="45" t="s">
        <v>802</v>
      </c>
      <c r="H437" s="62"/>
      <c r="I437" s="62"/>
      <c r="J437" s="62"/>
    </row>
    <row r="438" spans="1:10" ht="12.75">
      <c r="A438" s="40"/>
      <c r="B438" s="41"/>
      <c r="C438" s="42"/>
      <c r="D438" s="43"/>
      <c r="E438" s="44"/>
      <c r="F438" s="42"/>
      <c r="G438" s="45"/>
      <c r="H438" s="62"/>
      <c r="I438" s="62"/>
      <c r="J438" s="62"/>
    </row>
    <row r="439" spans="1:10" ht="24" customHeight="1">
      <c r="A439" s="40" t="s">
        <v>488</v>
      </c>
      <c r="B439" s="41" t="s">
        <v>792</v>
      </c>
      <c r="C439" s="42" t="s">
        <v>489</v>
      </c>
      <c r="D439" s="43"/>
      <c r="E439" s="44"/>
      <c r="F439" s="42"/>
      <c r="G439" s="45" t="s">
        <v>793</v>
      </c>
      <c r="H439" s="62"/>
      <c r="I439" s="62"/>
      <c r="J439" s="62"/>
    </row>
    <row r="440" spans="1:10" ht="12.75">
      <c r="A440" s="40"/>
      <c r="B440" s="41"/>
      <c r="C440" s="42"/>
      <c r="D440" s="43"/>
      <c r="E440" s="44"/>
      <c r="F440" s="42"/>
      <c r="G440" s="45"/>
      <c r="H440" s="62"/>
      <c r="I440" s="62"/>
      <c r="J440" s="62"/>
    </row>
    <row r="441" spans="1:10" ht="12.75">
      <c r="A441" s="40" t="s">
        <v>490</v>
      </c>
      <c r="B441" s="41" t="s">
        <v>184</v>
      </c>
      <c r="C441" s="42" t="s">
        <v>491</v>
      </c>
      <c r="D441" s="43"/>
      <c r="E441" s="44"/>
      <c r="F441" s="42"/>
      <c r="G441" s="45" t="s">
        <v>802</v>
      </c>
      <c r="H441" s="62"/>
      <c r="I441" s="62"/>
      <c r="J441" s="62"/>
    </row>
    <row r="442" spans="1:10" ht="15" customHeight="1">
      <c r="A442" s="40" t="s">
        <v>492</v>
      </c>
      <c r="B442" s="41" t="s">
        <v>241</v>
      </c>
      <c r="C442" s="42"/>
      <c r="D442" s="43"/>
      <c r="E442" s="44"/>
      <c r="F442" s="42"/>
      <c r="G442" s="45"/>
      <c r="H442" s="62"/>
      <c r="I442" s="62"/>
      <c r="J442" s="62"/>
    </row>
    <row r="443" spans="1:10" ht="18" customHeight="1">
      <c r="A443" s="40" t="s">
        <v>493</v>
      </c>
      <c r="B443" s="41" t="s">
        <v>184</v>
      </c>
      <c r="C443" s="42" t="s">
        <v>494</v>
      </c>
      <c r="D443" s="43"/>
      <c r="E443" s="44"/>
      <c r="F443" s="42"/>
      <c r="G443" s="45" t="s">
        <v>802</v>
      </c>
      <c r="H443" s="62"/>
      <c r="I443" s="62"/>
      <c r="J443" s="62"/>
    </row>
    <row r="444" spans="1:10" ht="12.75">
      <c r="A444" s="40" t="s">
        <v>495</v>
      </c>
      <c r="B444" s="41" t="s">
        <v>184</v>
      </c>
      <c r="C444" s="42" t="s">
        <v>496</v>
      </c>
      <c r="D444" s="43"/>
      <c r="E444" s="44"/>
      <c r="F444" s="42"/>
      <c r="G444" s="45" t="s">
        <v>802</v>
      </c>
      <c r="H444" s="62"/>
      <c r="I444" s="62"/>
      <c r="J444" s="62"/>
    </row>
    <row r="445" spans="1:10" ht="12.75">
      <c r="A445" s="40" t="s">
        <v>497</v>
      </c>
      <c r="B445" s="41" t="s">
        <v>184</v>
      </c>
      <c r="C445" s="42" t="s">
        <v>498</v>
      </c>
      <c r="D445" s="43"/>
      <c r="E445" s="44"/>
      <c r="F445" s="42"/>
      <c r="G445" s="45" t="s">
        <v>802</v>
      </c>
      <c r="H445" s="62"/>
      <c r="I445" s="62"/>
      <c r="J445" s="62"/>
    </row>
    <row r="446" spans="1:10" ht="45">
      <c r="A446" s="40" t="s">
        <v>264</v>
      </c>
      <c r="B446" s="41" t="s">
        <v>184</v>
      </c>
      <c r="C446" s="42" t="s">
        <v>499</v>
      </c>
      <c r="D446" s="43"/>
      <c r="E446" s="44"/>
      <c r="F446" s="42"/>
      <c r="G446" s="45" t="s">
        <v>802</v>
      </c>
      <c r="H446" s="62"/>
      <c r="I446" s="62"/>
      <c r="J446" s="62"/>
    </row>
    <row r="447" spans="1:10" ht="22.5">
      <c r="A447" s="40" t="s">
        <v>500</v>
      </c>
      <c r="B447" s="41" t="s">
        <v>184</v>
      </c>
      <c r="C447" s="42" t="s">
        <v>501</v>
      </c>
      <c r="D447" s="43"/>
      <c r="E447" s="44"/>
      <c r="F447" s="42"/>
      <c r="G447" s="45" t="s">
        <v>802</v>
      </c>
      <c r="H447" s="62"/>
      <c r="I447" s="62"/>
      <c r="J447" s="62"/>
    </row>
    <row r="448" spans="1:10" ht="67.5">
      <c r="A448" s="40" t="s">
        <v>262</v>
      </c>
      <c r="B448" s="41" t="s">
        <v>502</v>
      </c>
      <c r="C448" s="42" t="s">
        <v>503</v>
      </c>
      <c r="D448" s="43"/>
      <c r="E448" s="44"/>
      <c r="F448" s="42"/>
      <c r="G448" s="45" t="s">
        <v>791</v>
      </c>
      <c r="H448" s="62"/>
      <c r="I448" s="62"/>
      <c r="J448" s="62"/>
    </row>
    <row r="449" spans="1:10" ht="33.75">
      <c r="A449" s="40" t="s">
        <v>504</v>
      </c>
      <c r="B449" s="41" t="s">
        <v>816</v>
      </c>
      <c r="C449" s="42" t="s">
        <v>505</v>
      </c>
      <c r="D449" s="43"/>
      <c r="E449" s="44"/>
      <c r="F449" s="42"/>
      <c r="G449" s="45" t="s">
        <v>506</v>
      </c>
      <c r="H449" s="46"/>
      <c r="I449" s="46"/>
      <c r="J449" s="46"/>
    </row>
    <row r="450" spans="1:10" ht="30" customHeight="1">
      <c r="A450" s="40"/>
      <c r="B450" s="41"/>
      <c r="C450" s="42"/>
      <c r="D450" s="43"/>
      <c r="E450" s="44"/>
      <c r="F450" s="42"/>
      <c r="G450" s="45"/>
      <c r="H450" s="46"/>
      <c r="I450" s="46"/>
      <c r="J450" s="46"/>
    </row>
    <row r="451" spans="1:10" ht="12.75">
      <c r="A451" s="48" t="s">
        <v>507</v>
      </c>
      <c r="B451" s="41"/>
      <c r="C451" s="66"/>
      <c r="D451" s="67"/>
      <c r="E451" s="68"/>
      <c r="F451" s="69"/>
      <c r="G451" s="70"/>
      <c r="H451" s="46"/>
      <c r="I451" s="46"/>
      <c r="J451" s="46"/>
    </row>
    <row r="452" spans="1:10" ht="22.5">
      <c r="A452" s="40" t="s">
        <v>508</v>
      </c>
      <c r="B452" s="41" t="s">
        <v>509</v>
      </c>
      <c r="C452" s="66" t="s">
        <v>510</v>
      </c>
      <c r="D452" s="67"/>
      <c r="E452" s="68"/>
      <c r="F452" s="69"/>
      <c r="G452" s="70" t="s">
        <v>840</v>
      </c>
      <c r="H452" s="46"/>
      <c r="I452" s="46"/>
      <c r="J452" s="46"/>
    </row>
    <row r="453" spans="1:10" ht="12.75">
      <c r="A453" s="40" t="s">
        <v>837</v>
      </c>
      <c r="B453" s="41" t="s">
        <v>511</v>
      </c>
      <c r="C453" s="66" t="s">
        <v>510</v>
      </c>
      <c r="D453" s="67"/>
      <c r="E453" s="68"/>
      <c r="F453" s="69"/>
      <c r="G453" s="70" t="s">
        <v>842</v>
      </c>
      <c r="H453" s="46"/>
      <c r="I453" s="46"/>
      <c r="J453" s="46"/>
    </row>
    <row r="454" spans="1:10" ht="22.5">
      <c r="A454" s="40" t="s">
        <v>512</v>
      </c>
      <c r="B454" s="41" t="s">
        <v>799</v>
      </c>
      <c r="C454" s="66" t="s">
        <v>513</v>
      </c>
      <c r="D454" s="67"/>
      <c r="E454" s="68"/>
      <c r="F454" s="42" t="s">
        <v>835</v>
      </c>
      <c r="G454" s="70" t="s">
        <v>802</v>
      </c>
      <c r="H454" s="46"/>
      <c r="I454" s="46"/>
      <c r="J454" s="46"/>
    </row>
    <row r="455" spans="1:10" ht="22.5">
      <c r="A455" s="40"/>
      <c r="B455" s="41" t="s">
        <v>803</v>
      </c>
      <c r="C455" s="66" t="s">
        <v>513</v>
      </c>
      <c r="D455" s="67"/>
      <c r="E455" s="68"/>
      <c r="F455" s="42" t="s">
        <v>835</v>
      </c>
      <c r="G455" s="70" t="s">
        <v>793</v>
      </c>
      <c r="H455" s="46"/>
      <c r="I455" s="46"/>
      <c r="J455" s="46"/>
    </row>
    <row r="456" spans="1:10" ht="26.25" customHeight="1">
      <c r="A456" s="40"/>
      <c r="B456" s="41" t="s">
        <v>514</v>
      </c>
      <c r="C456" s="66" t="s">
        <v>515</v>
      </c>
      <c r="D456" s="67"/>
      <c r="E456" s="68"/>
      <c r="F456" s="42"/>
      <c r="G456" s="71" t="s">
        <v>840</v>
      </c>
      <c r="H456" s="46"/>
      <c r="I456" s="46"/>
      <c r="J456" s="46"/>
    </row>
    <row r="457" spans="1:10" ht="22.5">
      <c r="A457" s="40" t="s">
        <v>516</v>
      </c>
      <c r="B457" s="41" t="s">
        <v>799</v>
      </c>
      <c r="C457" s="66" t="s">
        <v>517</v>
      </c>
      <c r="D457" s="67"/>
      <c r="E457" s="68"/>
      <c r="F457" s="42" t="s">
        <v>835</v>
      </c>
      <c r="G457" s="70" t="s">
        <v>802</v>
      </c>
      <c r="H457" s="46"/>
      <c r="I457" s="46"/>
      <c r="J457" s="46"/>
    </row>
    <row r="458" spans="1:10" ht="22.5">
      <c r="A458" s="40"/>
      <c r="B458" s="41" t="s">
        <v>803</v>
      </c>
      <c r="C458" s="66" t="s">
        <v>517</v>
      </c>
      <c r="D458" s="67"/>
      <c r="E458" s="68"/>
      <c r="F458" s="42" t="s">
        <v>835</v>
      </c>
      <c r="G458" s="70" t="s">
        <v>793</v>
      </c>
      <c r="H458" s="46"/>
      <c r="I458" s="46"/>
      <c r="J458" s="46"/>
    </row>
    <row r="459" spans="1:10" ht="21.75" customHeight="1">
      <c r="A459" s="40"/>
      <c r="B459" s="41" t="s">
        <v>518</v>
      </c>
      <c r="C459" s="66" t="s">
        <v>519</v>
      </c>
      <c r="D459" s="67"/>
      <c r="E459" s="68"/>
      <c r="F459" s="42"/>
      <c r="G459" s="70" t="s">
        <v>840</v>
      </c>
      <c r="H459" s="46"/>
      <c r="I459" s="46"/>
      <c r="J459" s="46"/>
    </row>
    <row r="460" spans="1:10" ht="28.5" customHeight="1">
      <c r="A460" s="40" t="s">
        <v>520</v>
      </c>
      <c r="B460" s="41" t="s">
        <v>799</v>
      </c>
      <c r="C460" s="66" t="s">
        <v>521</v>
      </c>
      <c r="D460" s="67"/>
      <c r="E460" s="68"/>
      <c r="F460" s="42" t="s">
        <v>835</v>
      </c>
      <c r="G460" s="70" t="s">
        <v>802</v>
      </c>
      <c r="H460" s="46"/>
      <c r="I460" s="46"/>
      <c r="J460" s="46"/>
    </row>
    <row r="461" spans="1:10" ht="22.5">
      <c r="A461" s="40"/>
      <c r="B461" s="41" t="s">
        <v>803</v>
      </c>
      <c r="C461" s="66" t="s">
        <v>521</v>
      </c>
      <c r="D461" s="67"/>
      <c r="E461" s="68"/>
      <c r="F461" s="42" t="s">
        <v>835</v>
      </c>
      <c r="G461" s="70" t="s">
        <v>793</v>
      </c>
      <c r="H461" s="46"/>
      <c r="I461" s="46"/>
      <c r="J461" s="46"/>
    </row>
    <row r="462" spans="1:10" ht="22.5">
      <c r="A462" s="41"/>
      <c r="B462" s="41" t="s">
        <v>522</v>
      </c>
      <c r="C462" s="66" t="s">
        <v>523</v>
      </c>
      <c r="D462" s="67"/>
      <c r="E462" s="68"/>
      <c r="F462" s="42"/>
      <c r="G462" s="70" t="s">
        <v>840</v>
      </c>
      <c r="H462" s="46"/>
      <c r="I462" s="46"/>
      <c r="J462" s="46"/>
    </row>
    <row r="463" spans="1:10" ht="12.75">
      <c r="A463" s="40" t="s">
        <v>524</v>
      </c>
      <c r="B463" s="41"/>
      <c r="C463" s="72"/>
      <c r="D463" s="73"/>
      <c r="E463" s="68"/>
      <c r="F463" s="69"/>
      <c r="G463" s="70"/>
      <c r="H463" s="46"/>
      <c r="I463" s="46"/>
      <c r="J463" s="46"/>
    </row>
    <row r="464" spans="1:10" ht="22.5">
      <c r="A464" s="40" t="s">
        <v>525</v>
      </c>
      <c r="B464" s="41" t="s">
        <v>799</v>
      </c>
      <c r="C464" s="72" t="s">
        <v>526</v>
      </c>
      <c r="D464" s="73"/>
      <c r="E464" s="68"/>
      <c r="F464" s="42" t="s">
        <v>835</v>
      </c>
      <c r="G464" s="70" t="s">
        <v>802</v>
      </c>
      <c r="H464" s="46"/>
      <c r="I464" s="46"/>
      <c r="J464" s="46"/>
    </row>
    <row r="465" spans="1:10" ht="38.25" customHeight="1">
      <c r="A465" s="40"/>
      <c r="B465" s="41" t="s">
        <v>803</v>
      </c>
      <c r="C465" s="72" t="s">
        <v>526</v>
      </c>
      <c r="D465" s="73"/>
      <c r="E465" s="68"/>
      <c r="F465" s="42" t="s">
        <v>835</v>
      </c>
      <c r="G465" s="70" t="s">
        <v>793</v>
      </c>
      <c r="H465" s="46"/>
      <c r="I465" s="46"/>
      <c r="J465" s="46"/>
    </row>
    <row r="466" spans="1:10" ht="22.5">
      <c r="A466" s="40" t="s">
        <v>527</v>
      </c>
      <c r="B466" s="41" t="s">
        <v>799</v>
      </c>
      <c r="C466" s="72" t="s">
        <v>528</v>
      </c>
      <c r="D466" s="73"/>
      <c r="E466" s="68"/>
      <c r="F466" s="42" t="s">
        <v>835</v>
      </c>
      <c r="G466" s="70" t="s">
        <v>802</v>
      </c>
      <c r="H466" s="46"/>
      <c r="I466" s="46"/>
      <c r="J466" s="46"/>
    </row>
    <row r="467" spans="1:10" ht="22.5">
      <c r="A467" s="40"/>
      <c r="B467" s="41" t="s">
        <v>803</v>
      </c>
      <c r="C467" s="72" t="s">
        <v>528</v>
      </c>
      <c r="D467" s="73"/>
      <c r="E467" s="68"/>
      <c r="F467" s="42" t="s">
        <v>835</v>
      </c>
      <c r="G467" s="70" t="s">
        <v>793</v>
      </c>
      <c r="H467" s="46"/>
      <c r="I467" s="46"/>
      <c r="J467" s="46"/>
    </row>
    <row r="468" spans="1:10" ht="22.5">
      <c r="A468" s="40" t="s">
        <v>529</v>
      </c>
      <c r="B468" s="41" t="s">
        <v>799</v>
      </c>
      <c r="C468" s="72" t="s">
        <v>530</v>
      </c>
      <c r="D468" s="73"/>
      <c r="E468" s="68"/>
      <c r="F468" s="42" t="s">
        <v>835</v>
      </c>
      <c r="G468" s="70" t="s">
        <v>802</v>
      </c>
      <c r="H468" s="46"/>
      <c r="I468" s="46"/>
      <c r="J468" s="46"/>
    </row>
    <row r="469" spans="1:10" ht="22.5">
      <c r="A469" s="40"/>
      <c r="B469" s="41" t="s">
        <v>803</v>
      </c>
      <c r="C469" s="72" t="s">
        <v>530</v>
      </c>
      <c r="D469" s="73"/>
      <c r="E469" s="68"/>
      <c r="F469" s="42" t="s">
        <v>835</v>
      </c>
      <c r="G469" s="70" t="s">
        <v>793</v>
      </c>
      <c r="H469" s="46"/>
      <c r="I469" s="46"/>
      <c r="J469" s="46"/>
    </row>
    <row r="470" spans="1:10" ht="22.5">
      <c r="A470" s="40" t="s">
        <v>531</v>
      </c>
      <c r="B470" s="41" t="s">
        <v>799</v>
      </c>
      <c r="C470" s="72" t="s">
        <v>532</v>
      </c>
      <c r="D470" s="73"/>
      <c r="E470" s="68"/>
      <c r="F470" s="42" t="s">
        <v>835</v>
      </c>
      <c r="G470" s="70" t="s">
        <v>802</v>
      </c>
      <c r="H470" s="46"/>
      <c r="I470" s="46"/>
      <c r="J470" s="46"/>
    </row>
    <row r="471" spans="1:10" ht="22.5">
      <c r="A471" s="40"/>
      <c r="B471" s="41" t="s">
        <v>803</v>
      </c>
      <c r="C471" s="72" t="s">
        <v>532</v>
      </c>
      <c r="D471" s="73"/>
      <c r="E471" s="68"/>
      <c r="F471" s="42" t="s">
        <v>835</v>
      </c>
      <c r="G471" s="70" t="s">
        <v>793</v>
      </c>
      <c r="H471" s="46"/>
      <c r="I471" s="46"/>
      <c r="J471" s="46"/>
    </row>
    <row r="472" spans="1:10" ht="22.5">
      <c r="A472" s="40" t="s">
        <v>533</v>
      </c>
      <c r="B472" s="41" t="s">
        <v>799</v>
      </c>
      <c r="C472" s="72" t="s">
        <v>534</v>
      </c>
      <c r="D472" s="73"/>
      <c r="E472" s="68"/>
      <c r="F472" s="42" t="s">
        <v>835</v>
      </c>
      <c r="G472" s="70" t="s">
        <v>802</v>
      </c>
      <c r="H472" s="46"/>
      <c r="I472" s="46"/>
      <c r="J472" s="46"/>
    </row>
    <row r="473" spans="1:10" ht="22.5">
      <c r="A473" s="40"/>
      <c r="B473" s="41" t="s">
        <v>803</v>
      </c>
      <c r="C473" s="72" t="s">
        <v>534</v>
      </c>
      <c r="D473" s="73"/>
      <c r="E473" s="68"/>
      <c r="F473" s="42" t="s">
        <v>835</v>
      </c>
      <c r="G473" s="70" t="s">
        <v>793</v>
      </c>
      <c r="H473" s="46"/>
      <c r="I473" s="46"/>
      <c r="J473" s="46"/>
    </row>
    <row r="474" spans="1:10" ht="22.5">
      <c r="A474" s="40" t="s">
        <v>535</v>
      </c>
      <c r="B474" s="41" t="s">
        <v>799</v>
      </c>
      <c r="C474" s="72" t="s">
        <v>536</v>
      </c>
      <c r="D474" s="73"/>
      <c r="E474" s="68"/>
      <c r="F474" s="42" t="s">
        <v>835</v>
      </c>
      <c r="G474" s="70" t="s">
        <v>802</v>
      </c>
      <c r="H474" s="46"/>
      <c r="I474" s="46"/>
      <c r="J474" s="46"/>
    </row>
    <row r="475" spans="1:10" ht="22.5">
      <c r="A475" s="40"/>
      <c r="B475" s="41" t="s">
        <v>803</v>
      </c>
      <c r="C475" s="72" t="s">
        <v>536</v>
      </c>
      <c r="D475" s="73"/>
      <c r="E475" s="68"/>
      <c r="F475" s="42" t="s">
        <v>835</v>
      </c>
      <c r="G475" s="70" t="s">
        <v>793</v>
      </c>
      <c r="H475" s="46"/>
      <c r="I475" s="46"/>
      <c r="J475" s="46"/>
    </row>
    <row r="476" spans="1:10" ht="22.5">
      <c r="A476" s="40" t="s">
        <v>537</v>
      </c>
      <c r="B476" s="41" t="s">
        <v>799</v>
      </c>
      <c r="C476" s="72" t="s">
        <v>538</v>
      </c>
      <c r="D476" s="73"/>
      <c r="E476" s="68"/>
      <c r="F476" s="42" t="s">
        <v>835</v>
      </c>
      <c r="G476" s="70" t="s">
        <v>802</v>
      </c>
      <c r="H476" s="46"/>
      <c r="I476" s="46"/>
      <c r="J476" s="46"/>
    </row>
    <row r="477" spans="1:10" ht="24.75" customHeight="1">
      <c r="A477" s="40"/>
      <c r="B477" s="41" t="s">
        <v>803</v>
      </c>
      <c r="C477" s="72" t="s">
        <v>538</v>
      </c>
      <c r="D477" s="73"/>
      <c r="E477" s="68"/>
      <c r="F477" s="42" t="s">
        <v>835</v>
      </c>
      <c r="G477" s="70" t="s">
        <v>793</v>
      </c>
      <c r="H477" s="46"/>
      <c r="I477" s="46"/>
      <c r="J477" s="46"/>
    </row>
    <row r="478" spans="1:10" ht="24.75" customHeight="1">
      <c r="A478" s="40" t="s">
        <v>539</v>
      </c>
      <c r="B478" s="41" t="s">
        <v>799</v>
      </c>
      <c r="C478" s="72" t="s">
        <v>540</v>
      </c>
      <c r="D478" s="73"/>
      <c r="E478" s="68"/>
      <c r="F478" s="42" t="s">
        <v>835</v>
      </c>
      <c r="G478" s="70" t="s">
        <v>802</v>
      </c>
      <c r="H478" s="46"/>
      <c r="I478" s="46"/>
      <c r="J478" s="46"/>
    </row>
    <row r="479" spans="1:10" ht="24.75" customHeight="1">
      <c r="A479" s="40"/>
      <c r="B479" s="41" t="s">
        <v>803</v>
      </c>
      <c r="C479" s="72" t="s">
        <v>540</v>
      </c>
      <c r="D479" s="73"/>
      <c r="E479" s="68"/>
      <c r="F479" s="42" t="s">
        <v>835</v>
      </c>
      <c r="G479" s="70" t="s">
        <v>793</v>
      </c>
      <c r="H479" s="46"/>
      <c r="I479" s="46"/>
      <c r="J479" s="46"/>
    </row>
    <row r="480" spans="1:10" ht="22.5">
      <c r="A480" s="40" t="s">
        <v>541</v>
      </c>
      <c r="B480" s="41" t="s">
        <v>799</v>
      </c>
      <c r="C480" s="72" t="s">
        <v>542</v>
      </c>
      <c r="D480" s="73"/>
      <c r="E480" s="68"/>
      <c r="F480" s="42" t="s">
        <v>835</v>
      </c>
      <c r="G480" s="70" t="s">
        <v>802</v>
      </c>
      <c r="H480" s="46"/>
      <c r="I480" s="46"/>
      <c r="J480" s="46"/>
    </row>
    <row r="481" spans="1:10" ht="22.5">
      <c r="A481" s="40"/>
      <c r="B481" s="41" t="s">
        <v>803</v>
      </c>
      <c r="C481" s="72" t="s">
        <v>542</v>
      </c>
      <c r="D481" s="73"/>
      <c r="E481" s="68"/>
      <c r="F481" s="42" t="s">
        <v>835</v>
      </c>
      <c r="G481" s="70" t="s">
        <v>793</v>
      </c>
      <c r="H481" s="46"/>
      <c r="I481" s="46"/>
      <c r="J481" s="46"/>
    </row>
    <row r="482" spans="1:10" ht="22.5">
      <c r="A482" s="40" t="s">
        <v>543</v>
      </c>
      <c r="B482" s="41" t="s">
        <v>799</v>
      </c>
      <c r="C482" s="72" t="s">
        <v>544</v>
      </c>
      <c r="D482" s="73"/>
      <c r="E482" s="68"/>
      <c r="F482" s="42" t="s">
        <v>835</v>
      </c>
      <c r="G482" s="70" t="s">
        <v>802</v>
      </c>
      <c r="H482" s="46"/>
      <c r="I482" s="46"/>
      <c r="J482" s="46"/>
    </row>
    <row r="483" spans="1:10" ht="22.5">
      <c r="A483" s="40"/>
      <c r="B483" s="41" t="s">
        <v>803</v>
      </c>
      <c r="C483" s="72" t="s">
        <v>544</v>
      </c>
      <c r="D483" s="73"/>
      <c r="E483" s="68"/>
      <c r="F483" s="42" t="s">
        <v>835</v>
      </c>
      <c r="G483" s="70" t="s">
        <v>793</v>
      </c>
      <c r="H483" s="46"/>
      <c r="I483" s="46"/>
      <c r="J483" s="46"/>
    </row>
    <row r="484" spans="1:10" ht="22.5">
      <c r="A484" s="40" t="s">
        <v>545</v>
      </c>
      <c r="B484" s="41" t="s">
        <v>799</v>
      </c>
      <c r="C484" s="72" t="s">
        <v>546</v>
      </c>
      <c r="D484" s="73"/>
      <c r="E484" s="68"/>
      <c r="F484" s="42" t="s">
        <v>835</v>
      </c>
      <c r="G484" s="70" t="s">
        <v>802</v>
      </c>
      <c r="H484" s="46"/>
      <c r="I484" s="46"/>
      <c r="J484" s="46"/>
    </row>
    <row r="485" spans="1:10" ht="22.5">
      <c r="A485" s="40"/>
      <c r="B485" s="41" t="s">
        <v>803</v>
      </c>
      <c r="C485" s="72" t="s">
        <v>546</v>
      </c>
      <c r="D485" s="73"/>
      <c r="E485" s="68"/>
      <c r="F485" s="42" t="s">
        <v>835</v>
      </c>
      <c r="G485" s="70" t="s">
        <v>793</v>
      </c>
      <c r="H485" s="46"/>
      <c r="I485" s="46"/>
      <c r="J485" s="46"/>
    </row>
    <row r="486" spans="1:10" ht="21" customHeight="1">
      <c r="A486" s="40" t="s">
        <v>547</v>
      </c>
      <c r="B486" s="41" t="s">
        <v>799</v>
      </c>
      <c r="C486" s="72" t="s">
        <v>548</v>
      </c>
      <c r="D486" s="73"/>
      <c r="E486" s="68"/>
      <c r="F486" s="42" t="s">
        <v>835</v>
      </c>
      <c r="G486" s="70" t="s">
        <v>802</v>
      </c>
      <c r="H486" s="46"/>
      <c r="I486" s="46"/>
      <c r="J486" s="46"/>
    </row>
    <row r="487" spans="1:10" ht="22.5">
      <c r="A487" s="40"/>
      <c r="B487" s="41" t="s">
        <v>803</v>
      </c>
      <c r="C487" s="72" t="s">
        <v>548</v>
      </c>
      <c r="D487" s="73"/>
      <c r="E487" s="68"/>
      <c r="F487" s="42" t="s">
        <v>835</v>
      </c>
      <c r="G487" s="70" t="s">
        <v>793</v>
      </c>
      <c r="H487" s="46"/>
      <c r="I487" s="46"/>
      <c r="J487" s="46"/>
    </row>
    <row r="488" spans="1:10" ht="22.5">
      <c r="A488" s="40" t="s">
        <v>549</v>
      </c>
      <c r="B488" s="41" t="s">
        <v>799</v>
      </c>
      <c r="C488" s="72" t="s">
        <v>550</v>
      </c>
      <c r="D488" s="73"/>
      <c r="E488" s="68"/>
      <c r="F488" s="42" t="s">
        <v>835</v>
      </c>
      <c r="G488" s="70" t="s">
        <v>802</v>
      </c>
      <c r="H488" s="46"/>
      <c r="I488" s="46"/>
      <c r="J488" s="46"/>
    </row>
    <row r="489" spans="1:10" ht="22.5">
      <c r="A489" s="40"/>
      <c r="B489" s="41" t="s">
        <v>803</v>
      </c>
      <c r="C489" s="72" t="s">
        <v>550</v>
      </c>
      <c r="D489" s="73"/>
      <c r="E489" s="68"/>
      <c r="F489" s="42" t="s">
        <v>835</v>
      </c>
      <c r="G489" s="70" t="s">
        <v>793</v>
      </c>
      <c r="H489" s="46"/>
      <c r="I489" s="46"/>
      <c r="J489" s="46"/>
    </row>
    <row r="490" spans="1:10" ht="22.5">
      <c r="A490" s="40" t="s">
        <v>551</v>
      </c>
      <c r="B490" s="41" t="s">
        <v>799</v>
      </c>
      <c r="C490" s="72" t="s">
        <v>552</v>
      </c>
      <c r="D490" s="73"/>
      <c r="E490" s="68">
        <v>99000</v>
      </c>
      <c r="F490" s="42" t="s">
        <v>835</v>
      </c>
      <c r="G490" s="70" t="s">
        <v>802</v>
      </c>
      <c r="H490" s="46"/>
      <c r="I490" s="46"/>
      <c r="J490" s="46"/>
    </row>
    <row r="491" spans="1:10" ht="30" customHeight="1">
      <c r="A491" s="40"/>
      <c r="B491" s="41" t="s">
        <v>803</v>
      </c>
      <c r="C491" s="72" t="s">
        <v>552</v>
      </c>
      <c r="D491" s="73"/>
      <c r="E491" s="68">
        <v>99000</v>
      </c>
      <c r="F491" s="42" t="s">
        <v>835</v>
      </c>
      <c r="G491" s="70" t="s">
        <v>793</v>
      </c>
      <c r="H491" s="46"/>
      <c r="I491" s="46"/>
      <c r="J491" s="46"/>
    </row>
    <row r="492" spans="1:10" ht="12.75">
      <c r="A492" s="40"/>
      <c r="B492" s="41"/>
      <c r="C492" s="72"/>
      <c r="D492" s="73"/>
      <c r="E492" s="68"/>
      <c r="F492" s="42"/>
      <c r="G492" s="70"/>
      <c r="H492" s="46"/>
      <c r="I492" s="46"/>
      <c r="J492" s="46"/>
    </row>
    <row r="493" spans="1:10" ht="24.75" customHeight="1">
      <c r="A493" s="40" t="s">
        <v>553</v>
      </c>
      <c r="B493" s="41" t="s">
        <v>799</v>
      </c>
      <c r="C493" s="72" t="s">
        <v>554</v>
      </c>
      <c r="D493" s="73"/>
      <c r="E493" s="68"/>
      <c r="F493" s="42" t="s">
        <v>835</v>
      </c>
      <c r="G493" s="70" t="s">
        <v>802</v>
      </c>
      <c r="H493" s="46"/>
      <c r="I493" s="46"/>
      <c r="J493" s="46"/>
    </row>
    <row r="494" spans="1:10" ht="22.5">
      <c r="A494" s="40"/>
      <c r="B494" s="41" t="s">
        <v>803</v>
      </c>
      <c r="C494" s="72" t="s">
        <v>554</v>
      </c>
      <c r="D494" s="73"/>
      <c r="E494" s="68"/>
      <c r="F494" s="42" t="s">
        <v>835</v>
      </c>
      <c r="G494" s="70" t="s">
        <v>793</v>
      </c>
      <c r="H494" s="46"/>
      <c r="I494" s="46"/>
      <c r="J494" s="46"/>
    </row>
    <row r="495" spans="1:10" ht="23.25" customHeight="1">
      <c r="A495" s="40" t="s">
        <v>555</v>
      </c>
      <c r="B495" s="41"/>
      <c r="C495" s="66"/>
      <c r="D495" s="67"/>
      <c r="E495" s="68"/>
      <c r="F495" s="69"/>
      <c r="G495" s="70"/>
      <c r="H495" s="46"/>
      <c r="I495" s="46"/>
      <c r="J495" s="46"/>
    </row>
    <row r="496" spans="1:10" ht="22.5">
      <c r="A496" s="40" t="s">
        <v>556</v>
      </c>
      <c r="B496" s="41" t="s">
        <v>799</v>
      </c>
      <c r="C496" s="66" t="s">
        <v>557</v>
      </c>
      <c r="D496" s="67"/>
      <c r="E496" s="68"/>
      <c r="F496" s="42" t="s">
        <v>835</v>
      </c>
      <c r="G496" s="70" t="s">
        <v>802</v>
      </c>
      <c r="H496" s="46"/>
      <c r="I496" s="46"/>
      <c r="J496" s="46"/>
    </row>
    <row r="497" spans="1:10" ht="22.5">
      <c r="A497" s="40"/>
      <c r="B497" s="41" t="s">
        <v>803</v>
      </c>
      <c r="C497" s="66" t="s">
        <v>557</v>
      </c>
      <c r="D497" s="67"/>
      <c r="E497" s="68"/>
      <c r="F497" s="42" t="s">
        <v>835</v>
      </c>
      <c r="G497" s="70" t="s">
        <v>793</v>
      </c>
      <c r="H497" s="46"/>
      <c r="I497" s="46"/>
      <c r="J497" s="46"/>
    </row>
    <row r="498" spans="1:10" ht="22.5">
      <c r="A498" s="40" t="s">
        <v>558</v>
      </c>
      <c r="B498" s="41" t="s">
        <v>799</v>
      </c>
      <c r="C498" s="66" t="s">
        <v>559</v>
      </c>
      <c r="D498" s="67"/>
      <c r="E498" s="68"/>
      <c r="F498" s="42" t="s">
        <v>835</v>
      </c>
      <c r="G498" s="70" t="s">
        <v>802</v>
      </c>
      <c r="H498" s="46"/>
      <c r="I498" s="46"/>
      <c r="J498" s="46"/>
    </row>
    <row r="499" spans="1:10" ht="22.5">
      <c r="A499" s="40"/>
      <c r="B499" s="41" t="s">
        <v>803</v>
      </c>
      <c r="C499" s="66" t="s">
        <v>559</v>
      </c>
      <c r="D499" s="67"/>
      <c r="E499" s="68"/>
      <c r="F499" s="42" t="s">
        <v>835</v>
      </c>
      <c r="G499" s="70" t="s">
        <v>793</v>
      </c>
      <c r="H499" s="46"/>
      <c r="I499" s="46"/>
      <c r="J499" s="46"/>
    </row>
    <row r="500" spans="1:10" ht="15" customHeight="1">
      <c r="A500" s="40"/>
      <c r="B500" s="41"/>
      <c r="C500" s="66"/>
      <c r="D500" s="67"/>
      <c r="E500" s="68"/>
      <c r="F500" s="69"/>
      <c r="G500" s="70"/>
      <c r="H500" s="46"/>
      <c r="I500" s="46"/>
      <c r="J500" s="46"/>
    </row>
    <row r="501" spans="1:10" ht="30" customHeight="1">
      <c r="A501" s="48" t="s">
        <v>560</v>
      </c>
      <c r="B501" s="41"/>
      <c r="C501" s="74"/>
      <c r="D501" s="75"/>
      <c r="E501" s="76"/>
      <c r="F501" s="77"/>
      <c r="G501" s="78"/>
      <c r="H501" s="46"/>
      <c r="I501" s="46"/>
      <c r="J501" s="46"/>
    </row>
    <row r="502" spans="1:10" ht="22.5">
      <c r="A502" s="40" t="s">
        <v>561</v>
      </c>
      <c r="B502" s="41" t="s">
        <v>562</v>
      </c>
      <c r="C502" s="66" t="s">
        <v>563</v>
      </c>
      <c r="D502" s="67" t="s">
        <v>96</v>
      </c>
      <c r="E502" s="68"/>
      <c r="F502" s="69"/>
      <c r="G502" s="70" t="s">
        <v>884</v>
      </c>
      <c r="H502" s="46"/>
      <c r="I502" s="46"/>
      <c r="J502" s="46"/>
    </row>
    <row r="503" spans="1:10" ht="12.75">
      <c r="A503" s="40" t="s">
        <v>564</v>
      </c>
      <c r="B503" s="41"/>
      <c r="C503" s="66"/>
      <c r="D503" s="67"/>
      <c r="E503" s="68"/>
      <c r="F503" s="69"/>
      <c r="G503" s="70"/>
      <c r="H503" s="46"/>
      <c r="I503" s="46"/>
      <c r="J503" s="46"/>
    </row>
    <row r="504" spans="1:10" ht="12.75">
      <c r="A504" s="40" t="s">
        <v>565</v>
      </c>
      <c r="B504" s="41" t="s">
        <v>562</v>
      </c>
      <c r="C504" s="66" t="s">
        <v>563</v>
      </c>
      <c r="D504" s="67" t="s">
        <v>132</v>
      </c>
      <c r="E504" s="68"/>
      <c r="F504" s="69"/>
      <c r="G504" s="70" t="s">
        <v>884</v>
      </c>
      <c r="H504" s="46"/>
      <c r="I504" s="46"/>
      <c r="J504" s="46"/>
    </row>
    <row r="505" spans="1:10" ht="22.5">
      <c r="A505" s="40" t="s">
        <v>265</v>
      </c>
      <c r="B505" s="41" t="s">
        <v>562</v>
      </c>
      <c r="C505" s="66" t="s">
        <v>563</v>
      </c>
      <c r="D505" s="67" t="s">
        <v>137</v>
      </c>
      <c r="E505" s="68"/>
      <c r="F505" s="69"/>
      <c r="G505" s="70" t="s">
        <v>884</v>
      </c>
      <c r="H505" s="46"/>
      <c r="I505" s="46"/>
      <c r="J505" s="46"/>
    </row>
    <row r="506" spans="1:10" ht="33.75">
      <c r="A506" s="40" t="s">
        <v>266</v>
      </c>
      <c r="B506" s="41" t="s">
        <v>562</v>
      </c>
      <c r="C506" s="66" t="s">
        <v>563</v>
      </c>
      <c r="D506" s="67" t="s">
        <v>148</v>
      </c>
      <c r="E506" s="68"/>
      <c r="F506" s="69"/>
      <c r="G506" s="70" t="s">
        <v>884</v>
      </c>
      <c r="H506" s="46"/>
      <c r="I506" s="46"/>
      <c r="J506" s="46"/>
    </row>
    <row r="507" spans="1:10" ht="30" customHeight="1">
      <c r="A507" s="40" t="s">
        <v>566</v>
      </c>
      <c r="B507" s="41" t="s">
        <v>241</v>
      </c>
      <c r="C507" s="79"/>
      <c r="D507" s="79"/>
      <c r="E507" s="68"/>
      <c r="F507" s="69"/>
      <c r="G507" s="70"/>
      <c r="H507" s="46"/>
      <c r="I507" s="46"/>
      <c r="J507" s="46"/>
    </row>
    <row r="508" spans="1:10" ht="22.5">
      <c r="A508" s="40" t="s">
        <v>567</v>
      </c>
      <c r="B508" s="41" t="s">
        <v>562</v>
      </c>
      <c r="C508" s="66" t="s">
        <v>563</v>
      </c>
      <c r="D508" s="67" t="s">
        <v>568</v>
      </c>
      <c r="E508" s="68"/>
      <c r="F508" s="69"/>
      <c r="G508" s="70" t="s">
        <v>884</v>
      </c>
      <c r="H508" s="46"/>
      <c r="I508" s="46"/>
      <c r="J508" s="46"/>
    </row>
    <row r="509" spans="1:10" ht="33.75">
      <c r="A509" s="40" t="s">
        <v>569</v>
      </c>
      <c r="B509" s="41" t="s">
        <v>562</v>
      </c>
      <c r="C509" s="66" t="s">
        <v>563</v>
      </c>
      <c r="D509" s="67" t="s">
        <v>570</v>
      </c>
      <c r="E509" s="68"/>
      <c r="F509" s="69"/>
      <c r="G509" s="70" t="s">
        <v>884</v>
      </c>
      <c r="H509" s="46"/>
      <c r="I509" s="46"/>
      <c r="J509" s="46"/>
    </row>
    <row r="510" spans="1:10" ht="12.75">
      <c r="A510" s="40"/>
      <c r="B510" s="41"/>
      <c r="C510" s="66"/>
      <c r="D510" s="67"/>
      <c r="E510" s="68"/>
      <c r="F510" s="69"/>
      <c r="G510" s="70"/>
      <c r="H510" s="46"/>
      <c r="I510" s="46"/>
      <c r="J510" s="46"/>
    </row>
    <row r="511" spans="1:10" ht="22.5">
      <c r="A511" s="40" t="s">
        <v>571</v>
      </c>
      <c r="B511" s="41" t="s">
        <v>572</v>
      </c>
      <c r="C511" s="66" t="s">
        <v>573</v>
      </c>
      <c r="D511" s="67"/>
      <c r="E511" s="68"/>
      <c r="F511" s="69"/>
      <c r="G511" s="70" t="s">
        <v>884</v>
      </c>
      <c r="H511" s="46"/>
      <c r="I511" s="46"/>
      <c r="J511" s="46"/>
    </row>
    <row r="512" spans="1:10" ht="22.5">
      <c r="A512" s="40" t="s">
        <v>574</v>
      </c>
      <c r="B512" s="41" t="s">
        <v>184</v>
      </c>
      <c r="C512" s="66" t="s">
        <v>575</v>
      </c>
      <c r="D512" s="67"/>
      <c r="E512" s="68"/>
      <c r="F512" s="69"/>
      <c r="G512" s="70" t="s">
        <v>884</v>
      </c>
      <c r="H512" s="46"/>
      <c r="I512" s="46"/>
      <c r="J512" s="46"/>
    </row>
    <row r="513" spans="1:10" ht="22.5">
      <c r="A513" s="40" t="s">
        <v>576</v>
      </c>
      <c r="B513" s="41" t="s">
        <v>816</v>
      </c>
      <c r="C513" s="66" t="s">
        <v>577</v>
      </c>
      <c r="D513" s="67"/>
      <c r="E513" s="68"/>
      <c r="F513" s="69"/>
      <c r="G513" s="70" t="s">
        <v>884</v>
      </c>
      <c r="H513" s="46"/>
      <c r="I513" s="46"/>
      <c r="J513" s="46"/>
    </row>
    <row r="514" spans="1:10" ht="12.75">
      <c r="A514" s="40"/>
      <c r="B514" s="41"/>
      <c r="C514" s="66"/>
      <c r="D514" s="67"/>
      <c r="E514" s="68"/>
      <c r="F514" s="69"/>
      <c r="G514" s="70"/>
      <c r="H514" s="46"/>
      <c r="I514" s="46"/>
      <c r="J514" s="46"/>
    </row>
    <row r="515" spans="1:10" ht="20.25" customHeight="1">
      <c r="A515" s="40" t="s">
        <v>578</v>
      </c>
      <c r="B515" s="41" t="s">
        <v>789</v>
      </c>
      <c r="C515" s="66" t="s">
        <v>579</v>
      </c>
      <c r="D515" s="67"/>
      <c r="E515" s="68"/>
      <c r="F515" s="69"/>
      <c r="G515" s="70" t="s">
        <v>884</v>
      </c>
      <c r="H515" s="46"/>
      <c r="I515" s="46"/>
      <c r="J515" s="46"/>
    </row>
    <row r="516" spans="1:10" ht="12.75">
      <c r="A516" s="40" t="s">
        <v>580</v>
      </c>
      <c r="B516" s="41"/>
      <c r="C516" s="66"/>
      <c r="D516" s="67"/>
      <c r="E516" s="68"/>
      <c r="F516" s="69"/>
      <c r="G516" s="70"/>
      <c r="H516" s="46"/>
      <c r="I516" s="46"/>
      <c r="J516" s="46"/>
    </row>
    <row r="517" spans="1:10" ht="12.75">
      <c r="A517" s="40" t="s">
        <v>581</v>
      </c>
      <c r="B517" s="41" t="s">
        <v>789</v>
      </c>
      <c r="C517" s="66" t="s">
        <v>582</v>
      </c>
      <c r="D517" s="67"/>
      <c r="E517" s="68"/>
      <c r="F517" s="69"/>
      <c r="G517" s="70"/>
      <c r="H517" s="46"/>
      <c r="I517" s="46"/>
      <c r="J517" s="46"/>
    </row>
    <row r="518" spans="1:10" ht="12.75">
      <c r="A518" s="40" t="s">
        <v>583</v>
      </c>
      <c r="B518" s="41" t="s">
        <v>789</v>
      </c>
      <c r="C518" s="66" t="s">
        <v>584</v>
      </c>
      <c r="D518" s="67"/>
      <c r="E518" s="68"/>
      <c r="F518" s="69"/>
      <c r="G518" s="70" t="s">
        <v>884</v>
      </c>
      <c r="H518" s="46"/>
      <c r="I518" s="46"/>
      <c r="J518" s="46"/>
    </row>
    <row r="519" spans="1:10" ht="12.75">
      <c r="A519" s="40" t="s">
        <v>585</v>
      </c>
      <c r="B519" s="41" t="s">
        <v>789</v>
      </c>
      <c r="C519" s="66" t="s">
        <v>586</v>
      </c>
      <c r="D519" s="67"/>
      <c r="E519" s="68"/>
      <c r="F519" s="69"/>
      <c r="G519" s="70" t="s">
        <v>884</v>
      </c>
      <c r="H519" s="46"/>
      <c r="I519" s="46"/>
      <c r="J519" s="46"/>
    </row>
    <row r="520" spans="1:10" ht="12.75">
      <c r="A520" s="40" t="s">
        <v>587</v>
      </c>
      <c r="B520" s="41" t="s">
        <v>789</v>
      </c>
      <c r="C520" s="66" t="s">
        <v>588</v>
      </c>
      <c r="D520" s="67"/>
      <c r="E520" s="68"/>
      <c r="F520" s="69"/>
      <c r="G520" s="70" t="s">
        <v>884</v>
      </c>
      <c r="H520" s="46"/>
      <c r="I520" s="46"/>
      <c r="J520" s="46"/>
    </row>
    <row r="521" spans="1:10" ht="12.75">
      <c r="A521" s="40" t="s">
        <v>589</v>
      </c>
      <c r="B521" s="41" t="s">
        <v>241</v>
      </c>
      <c r="C521" s="66"/>
      <c r="D521" s="67"/>
      <c r="E521" s="68"/>
      <c r="F521" s="69"/>
      <c r="G521" s="70"/>
      <c r="H521" s="46"/>
      <c r="I521" s="46"/>
      <c r="J521" s="46"/>
    </row>
    <row r="522" spans="1:10" ht="12.75">
      <c r="A522" s="40" t="s">
        <v>590</v>
      </c>
      <c r="B522" s="41" t="s">
        <v>789</v>
      </c>
      <c r="C522" s="66" t="s">
        <v>591</v>
      </c>
      <c r="D522" s="67"/>
      <c r="E522" s="68"/>
      <c r="F522" s="69"/>
      <c r="G522" s="70" t="s">
        <v>884</v>
      </c>
      <c r="H522" s="46"/>
      <c r="I522" s="46"/>
      <c r="J522" s="46"/>
    </row>
    <row r="523" spans="1:10" ht="12.75">
      <c r="A523" s="40" t="s">
        <v>592</v>
      </c>
      <c r="B523" s="41" t="s">
        <v>789</v>
      </c>
      <c r="C523" s="66" t="s">
        <v>593</v>
      </c>
      <c r="D523" s="67"/>
      <c r="E523" s="68"/>
      <c r="F523" s="69"/>
      <c r="G523" s="70" t="s">
        <v>884</v>
      </c>
      <c r="H523" s="46"/>
      <c r="I523" s="46"/>
      <c r="J523" s="46"/>
    </row>
    <row r="524" spans="1:10" ht="12.75">
      <c r="A524" s="40" t="s">
        <v>594</v>
      </c>
      <c r="B524" s="41"/>
      <c r="C524" s="66"/>
      <c r="D524" s="67"/>
      <c r="E524" s="68"/>
      <c r="F524" s="69"/>
      <c r="G524" s="70"/>
      <c r="H524" s="46"/>
      <c r="I524" s="46"/>
      <c r="J524" s="46"/>
    </row>
    <row r="525" spans="1:10" ht="12.75">
      <c r="A525" s="40" t="s">
        <v>595</v>
      </c>
      <c r="B525" s="41" t="s">
        <v>596</v>
      </c>
      <c r="C525" s="66" t="s">
        <v>597</v>
      </c>
      <c r="D525" s="67"/>
      <c r="E525" s="68"/>
      <c r="F525" s="69"/>
      <c r="G525" s="70" t="s">
        <v>884</v>
      </c>
      <c r="H525" s="46"/>
      <c r="I525" s="46"/>
      <c r="J525" s="46"/>
    </row>
    <row r="526" spans="1:10" ht="12.75">
      <c r="A526" s="40" t="s">
        <v>598</v>
      </c>
      <c r="B526" s="41"/>
      <c r="C526" s="66"/>
      <c r="D526" s="67"/>
      <c r="E526" s="68"/>
      <c r="F526" s="69"/>
      <c r="G526" s="70"/>
      <c r="H526" s="46"/>
      <c r="I526" s="46"/>
      <c r="J526" s="46"/>
    </row>
    <row r="527" spans="1:10" ht="12.75">
      <c r="A527" s="40" t="s">
        <v>599</v>
      </c>
      <c r="B527" s="41" t="s">
        <v>600</v>
      </c>
      <c r="C527" s="66" t="s">
        <v>601</v>
      </c>
      <c r="D527" s="67"/>
      <c r="E527" s="68"/>
      <c r="F527" s="69"/>
      <c r="G527" s="70" t="s">
        <v>884</v>
      </c>
      <c r="H527" s="46"/>
      <c r="I527" s="46"/>
      <c r="J527" s="46"/>
    </row>
    <row r="528" spans="1:10" ht="12.75">
      <c r="A528" s="40" t="s">
        <v>602</v>
      </c>
      <c r="B528" s="41" t="s">
        <v>600</v>
      </c>
      <c r="C528" s="66" t="s">
        <v>603</v>
      </c>
      <c r="D528" s="67"/>
      <c r="E528" s="68"/>
      <c r="F528" s="69"/>
      <c r="G528" s="70" t="s">
        <v>884</v>
      </c>
      <c r="H528" s="46"/>
      <c r="I528" s="46"/>
      <c r="J528" s="46"/>
    </row>
    <row r="529" spans="1:10" ht="12.75">
      <c r="A529" s="40" t="s">
        <v>604</v>
      </c>
      <c r="B529" s="41" t="s">
        <v>600</v>
      </c>
      <c r="C529" s="66" t="s">
        <v>605</v>
      </c>
      <c r="D529" s="67"/>
      <c r="E529" s="68"/>
      <c r="F529" s="69"/>
      <c r="G529" s="70" t="s">
        <v>884</v>
      </c>
      <c r="H529" s="46"/>
      <c r="I529" s="46"/>
      <c r="J529" s="46"/>
    </row>
    <row r="530" spans="1:10" ht="12.75">
      <c r="A530" s="40" t="s">
        <v>606</v>
      </c>
      <c r="B530" s="41" t="s">
        <v>600</v>
      </c>
      <c r="C530" s="66" t="s">
        <v>607</v>
      </c>
      <c r="D530" s="67"/>
      <c r="E530" s="68"/>
      <c r="F530" s="69"/>
      <c r="G530" s="70" t="s">
        <v>884</v>
      </c>
      <c r="H530" s="46"/>
      <c r="I530" s="46"/>
      <c r="J530" s="46"/>
    </row>
    <row r="531" spans="1:10" ht="12.75">
      <c r="A531" s="40" t="s">
        <v>608</v>
      </c>
      <c r="B531" s="41" t="s">
        <v>600</v>
      </c>
      <c r="C531" s="72" t="s">
        <v>609</v>
      </c>
      <c r="D531" s="73"/>
      <c r="E531" s="68"/>
      <c r="F531" s="69"/>
      <c r="G531" s="70" t="s">
        <v>884</v>
      </c>
      <c r="H531" s="46"/>
      <c r="I531" s="46"/>
      <c r="J531" s="46"/>
    </row>
    <row r="532" spans="1:10" ht="22.5">
      <c r="A532" s="40" t="s">
        <v>610</v>
      </c>
      <c r="B532" s="41" t="s">
        <v>611</v>
      </c>
      <c r="C532" s="66" t="s">
        <v>612</v>
      </c>
      <c r="D532" s="67"/>
      <c r="E532" s="68"/>
      <c r="F532" s="69"/>
      <c r="G532" s="70" t="s">
        <v>884</v>
      </c>
      <c r="H532" s="46"/>
      <c r="I532" s="46"/>
      <c r="J532" s="46"/>
    </row>
    <row r="533" spans="1:10" ht="12.75">
      <c r="A533" s="40" t="s">
        <v>613</v>
      </c>
      <c r="C533" s="66"/>
      <c r="D533" s="67"/>
      <c r="E533" s="68"/>
      <c r="F533" s="69"/>
      <c r="G533" s="70"/>
      <c r="H533" s="46"/>
      <c r="I533" s="46"/>
      <c r="J533" s="46"/>
    </row>
    <row r="534" spans="1:10" ht="22.5">
      <c r="A534" s="40" t="s">
        <v>614</v>
      </c>
      <c r="B534" s="41" t="s">
        <v>611</v>
      </c>
      <c r="C534" s="66" t="s">
        <v>615</v>
      </c>
      <c r="D534" s="67"/>
      <c r="E534" s="68"/>
      <c r="F534" s="69"/>
      <c r="G534" s="70" t="s">
        <v>884</v>
      </c>
      <c r="H534" s="46"/>
      <c r="I534" s="46"/>
      <c r="J534" s="46"/>
    </row>
    <row r="535" spans="1:10" ht="22.5">
      <c r="A535" s="40" t="s">
        <v>616</v>
      </c>
      <c r="B535" s="41" t="s">
        <v>611</v>
      </c>
      <c r="C535" s="66" t="s">
        <v>617</v>
      </c>
      <c r="D535" s="67"/>
      <c r="E535" s="68"/>
      <c r="F535" s="69"/>
      <c r="G535" s="70" t="s">
        <v>884</v>
      </c>
      <c r="H535" s="46"/>
      <c r="I535" s="46"/>
      <c r="J535" s="46"/>
    </row>
    <row r="536" spans="1:10" ht="12.75">
      <c r="A536" s="40" t="s">
        <v>618</v>
      </c>
      <c r="B536" s="41" t="s">
        <v>619</v>
      </c>
      <c r="C536" s="66" t="s">
        <v>620</v>
      </c>
      <c r="D536" s="67"/>
      <c r="E536" s="68"/>
      <c r="F536" s="69"/>
      <c r="G536" s="70" t="s">
        <v>884</v>
      </c>
      <c r="H536" s="46"/>
      <c r="I536" s="46"/>
      <c r="J536" s="46"/>
    </row>
    <row r="537" spans="1:10" ht="26.25" customHeight="1">
      <c r="A537" s="40" t="s">
        <v>621</v>
      </c>
      <c r="B537" s="41"/>
      <c r="C537" s="66"/>
      <c r="D537" s="67"/>
      <c r="E537" s="68"/>
      <c r="F537" s="69"/>
      <c r="G537" s="70"/>
      <c r="H537" s="46"/>
      <c r="I537" s="46"/>
      <c r="J537" s="46"/>
    </row>
    <row r="538" spans="1:10" ht="12.75">
      <c r="A538" s="40" t="s">
        <v>622</v>
      </c>
      <c r="B538" s="41" t="s">
        <v>619</v>
      </c>
      <c r="C538" s="66" t="s">
        <v>623</v>
      </c>
      <c r="D538" s="67"/>
      <c r="E538" s="68"/>
      <c r="F538" s="69"/>
      <c r="G538" s="70" t="s">
        <v>884</v>
      </c>
      <c r="H538" s="46"/>
      <c r="I538" s="46"/>
      <c r="J538" s="46"/>
    </row>
    <row r="539" spans="1:10" ht="12.75">
      <c r="A539" s="40" t="s">
        <v>624</v>
      </c>
      <c r="B539" s="41" t="s">
        <v>619</v>
      </c>
      <c r="C539" s="66" t="s">
        <v>625</v>
      </c>
      <c r="D539" s="67"/>
      <c r="E539" s="68"/>
      <c r="F539" s="69"/>
      <c r="G539" s="70" t="s">
        <v>884</v>
      </c>
      <c r="H539" s="46"/>
      <c r="I539" s="46"/>
      <c r="J539" s="46"/>
    </row>
    <row r="540" spans="1:10" ht="33.75">
      <c r="A540" s="40" t="s">
        <v>626</v>
      </c>
      <c r="B540" s="41" t="s">
        <v>627</v>
      </c>
      <c r="C540" s="66" t="s">
        <v>628</v>
      </c>
      <c r="D540" s="67"/>
      <c r="E540" s="68"/>
      <c r="F540" s="69"/>
      <c r="G540" s="70" t="s">
        <v>884</v>
      </c>
      <c r="H540" s="46"/>
      <c r="I540" s="46"/>
      <c r="J540" s="46"/>
    </row>
    <row r="541" spans="1:10" ht="15" customHeight="1">
      <c r="A541" s="40" t="s">
        <v>629</v>
      </c>
      <c r="B541" s="41" t="s">
        <v>630</v>
      </c>
      <c r="C541" s="72" t="s">
        <v>631</v>
      </c>
      <c r="D541" s="73"/>
      <c r="E541" s="68"/>
      <c r="F541" s="69"/>
      <c r="G541" s="70" t="s">
        <v>884</v>
      </c>
      <c r="H541" s="46"/>
      <c r="I541" s="46"/>
      <c r="J541" s="46"/>
    </row>
    <row r="542" spans="1:10" ht="24" customHeight="1">
      <c r="A542" s="40" t="s">
        <v>632</v>
      </c>
      <c r="B542" s="41" t="s">
        <v>630</v>
      </c>
      <c r="C542" s="72" t="s">
        <v>633</v>
      </c>
      <c r="D542" s="73"/>
      <c r="E542" s="68"/>
      <c r="F542" s="69"/>
      <c r="G542" s="70" t="s">
        <v>884</v>
      </c>
      <c r="H542" s="46"/>
      <c r="I542" s="46"/>
      <c r="J542" s="46"/>
    </row>
    <row r="543" spans="1:10" ht="21.75" customHeight="1">
      <c r="A543" s="40" t="s">
        <v>634</v>
      </c>
      <c r="B543" s="41" t="s">
        <v>635</v>
      </c>
      <c r="C543" s="72" t="s">
        <v>636</v>
      </c>
      <c r="D543" s="73"/>
      <c r="E543" s="68"/>
      <c r="F543" s="69"/>
      <c r="G543" s="70" t="s">
        <v>884</v>
      </c>
      <c r="H543" s="46"/>
      <c r="I543" s="46"/>
      <c r="J543" s="46"/>
    </row>
    <row r="544" spans="1:10" ht="33.75" customHeight="1">
      <c r="A544" s="40" t="s">
        <v>637</v>
      </c>
      <c r="B544" s="41" t="s">
        <v>638</v>
      </c>
      <c r="C544" s="66" t="s">
        <v>639</v>
      </c>
      <c r="D544" s="67"/>
      <c r="E544" s="68"/>
      <c r="F544" s="69"/>
      <c r="G544" s="70" t="s">
        <v>884</v>
      </c>
      <c r="H544" s="46"/>
      <c r="I544" s="46"/>
      <c r="J544" s="46"/>
    </row>
    <row r="545" spans="1:10" ht="21.75" customHeight="1">
      <c r="A545" s="40" t="s">
        <v>640</v>
      </c>
      <c r="B545" s="41" t="s">
        <v>638</v>
      </c>
      <c r="C545" s="66" t="s">
        <v>641</v>
      </c>
      <c r="D545" s="67"/>
      <c r="E545" s="68"/>
      <c r="F545" s="69"/>
      <c r="G545" s="70" t="s">
        <v>884</v>
      </c>
      <c r="H545" s="46"/>
      <c r="I545" s="46"/>
      <c r="J545" s="46"/>
    </row>
    <row r="546" spans="1:10" ht="12.75">
      <c r="A546" s="40" t="s">
        <v>642</v>
      </c>
      <c r="B546" s="41" t="s">
        <v>638</v>
      </c>
      <c r="C546" s="66" t="s">
        <v>643</v>
      </c>
      <c r="D546" s="67"/>
      <c r="E546" s="68"/>
      <c r="F546" s="69"/>
      <c r="G546" s="70" t="s">
        <v>884</v>
      </c>
      <c r="H546" s="46"/>
      <c r="I546" s="46"/>
      <c r="J546" s="46"/>
    </row>
    <row r="547" spans="1:10" ht="12.75">
      <c r="A547" s="40"/>
      <c r="B547" s="41"/>
      <c r="C547" s="66"/>
      <c r="D547" s="67"/>
      <c r="E547" s="68"/>
      <c r="F547" s="69"/>
      <c r="G547" s="70"/>
      <c r="H547" s="46"/>
      <c r="I547" s="46"/>
      <c r="J547" s="46"/>
    </row>
    <row r="548" spans="1:10" ht="12.75">
      <c r="A548" s="48" t="s">
        <v>644</v>
      </c>
      <c r="B548" s="41"/>
      <c r="C548" s="74"/>
      <c r="D548" s="75"/>
      <c r="E548" s="76"/>
      <c r="F548" s="77"/>
      <c r="G548" s="78"/>
      <c r="H548" s="46"/>
      <c r="I548" s="46"/>
      <c r="J548" s="46"/>
    </row>
    <row r="549" spans="1:10" ht="45">
      <c r="A549" s="40" t="s">
        <v>645</v>
      </c>
      <c r="B549" s="41" t="s">
        <v>799</v>
      </c>
      <c r="C549" s="66" t="s">
        <v>646</v>
      </c>
      <c r="D549" s="67" t="s">
        <v>96</v>
      </c>
      <c r="E549" s="68"/>
      <c r="F549" s="69"/>
      <c r="G549" s="70" t="s">
        <v>802</v>
      </c>
      <c r="H549" s="46"/>
      <c r="I549" s="46"/>
      <c r="J549" s="46"/>
    </row>
    <row r="550" spans="1:10" ht="22.5">
      <c r="A550" s="40"/>
      <c r="B550" s="41" t="s">
        <v>803</v>
      </c>
      <c r="C550" s="66" t="s">
        <v>646</v>
      </c>
      <c r="D550" s="67" t="s">
        <v>96</v>
      </c>
      <c r="E550" s="68"/>
      <c r="F550" s="69"/>
      <c r="G550" s="70" t="s">
        <v>793</v>
      </c>
      <c r="H550" s="62"/>
      <c r="I550" s="62"/>
      <c r="J550" s="62"/>
    </row>
    <row r="551" spans="1:10" ht="12.75">
      <c r="A551" s="40" t="s">
        <v>240</v>
      </c>
      <c r="B551" s="41"/>
      <c r="C551" s="66"/>
      <c r="D551" s="67"/>
      <c r="E551" s="68"/>
      <c r="F551" s="69"/>
      <c r="G551" s="70"/>
      <c r="H551" s="62"/>
      <c r="I551" s="62"/>
      <c r="J551" s="62"/>
    </row>
    <row r="552" spans="1:10" ht="22.5">
      <c r="A552" s="40" t="s">
        <v>647</v>
      </c>
      <c r="B552" s="41" t="s">
        <v>799</v>
      </c>
      <c r="C552" s="66" t="s">
        <v>646</v>
      </c>
      <c r="D552" s="67" t="s">
        <v>132</v>
      </c>
      <c r="E552" s="68"/>
      <c r="F552" s="69"/>
      <c r="G552" s="70" t="s">
        <v>802</v>
      </c>
      <c r="H552" s="62"/>
      <c r="I552" s="62"/>
      <c r="J552" s="62"/>
    </row>
    <row r="553" spans="1:10" ht="22.5">
      <c r="A553" s="40"/>
      <c r="B553" s="41" t="s">
        <v>803</v>
      </c>
      <c r="C553" s="66" t="s">
        <v>646</v>
      </c>
      <c r="D553" s="67" t="s">
        <v>132</v>
      </c>
      <c r="E553" s="68"/>
      <c r="F553" s="69"/>
      <c r="G553" s="70" t="s">
        <v>793</v>
      </c>
      <c r="H553" s="62"/>
      <c r="I553" s="62"/>
      <c r="J553" s="62"/>
    </row>
    <row r="554" spans="1:10" ht="22.5">
      <c r="A554" s="40" t="s">
        <v>648</v>
      </c>
      <c r="B554" s="41" t="s">
        <v>799</v>
      </c>
      <c r="C554" s="66" t="s">
        <v>646</v>
      </c>
      <c r="D554" s="67" t="s">
        <v>137</v>
      </c>
      <c r="E554" s="68"/>
      <c r="F554" s="69"/>
      <c r="G554" s="70" t="s">
        <v>802</v>
      </c>
      <c r="H554" s="62"/>
      <c r="I554" s="62"/>
      <c r="J554" s="62"/>
    </row>
    <row r="555" spans="1:10" ht="22.5">
      <c r="A555" s="40"/>
      <c r="B555" s="41" t="s">
        <v>803</v>
      </c>
      <c r="C555" s="66" t="s">
        <v>646</v>
      </c>
      <c r="D555" s="67" t="s">
        <v>137</v>
      </c>
      <c r="E555" s="68"/>
      <c r="F555" s="69"/>
      <c r="G555" s="70" t="s">
        <v>793</v>
      </c>
      <c r="H555" s="46"/>
      <c r="I555" s="46"/>
      <c r="J555" s="46"/>
    </row>
    <row r="556" spans="1:10" ht="22.5">
      <c r="A556" s="40" t="s">
        <v>649</v>
      </c>
      <c r="B556" s="41" t="s">
        <v>799</v>
      </c>
      <c r="C556" s="66" t="s">
        <v>646</v>
      </c>
      <c r="D556" s="67" t="s">
        <v>125</v>
      </c>
      <c r="E556" s="68"/>
      <c r="F556" s="69"/>
      <c r="G556" s="70" t="s">
        <v>802</v>
      </c>
      <c r="H556" s="46"/>
      <c r="I556" s="46"/>
      <c r="J556" s="46"/>
    </row>
    <row r="557" spans="1:10" ht="22.5">
      <c r="A557" s="40"/>
      <c r="B557" s="41" t="s">
        <v>803</v>
      </c>
      <c r="C557" s="66" t="s">
        <v>646</v>
      </c>
      <c r="D557" s="67" t="s">
        <v>125</v>
      </c>
      <c r="E557" s="68"/>
      <c r="F557" s="69"/>
      <c r="G557" s="70" t="s">
        <v>793</v>
      </c>
      <c r="H557" s="46"/>
      <c r="I557" s="46"/>
      <c r="J557" s="46"/>
    </row>
    <row r="558" spans="1:10" ht="19.5" customHeight="1">
      <c r="A558" s="40" t="s">
        <v>650</v>
      </c>
      <c r="B558" s="41" t="s">
        <v>184</v>
      </c>
      <c r="C558" s="72" t="s">
        <v>651</v>
      </c>
      <c r="D558" s="73"/>
      <c r="E558" s="68"/>
      <c r="F558" s="69"/>
      <c r="G558" s="70" t="s">
        <v>884</v>
      </c>
      <c r="H558" s="46"/>
      <c r="I558" s="46"/>
      <c r="J558" s="46"/>
    </row>
    <row r="559" spans="1:10" ht="12.75">
      <c r="A559" s="40"/>
      <c r="B559" s="41"/>
      <c r="C559" s="72"/>
      <c r="D559" s="73"/>
      <c r="E559" s="68"/>
      <c r="F559" s="69"/>
      <c r="G559" s="70"/>
      <c r="H559" s="46"/>
      <c r="I559" s="46"/>
      <c r="J559" s="46"/>
    </row>
    <row r="560" spans="1:10" ht="12.75">
      <c r="A560" s="40" t="s">
        <v>652</v>
      </c>
      <c r="B560" s="41" t="s">
        <v>653</v>
      </c>
      <c r="C560" s="66" t="s">
        <v>654</v>
      </c>
      <c r="D560" s="73"/>
      <c r="E560" s="68"/>
      <c r="F560" s="69"/>
      <c r="G560" s="70" t="s">
        <v>884</v>
      </c>
      <c r="H560" s="46"/>
      <c r="I560" s="46"/>
      <c r="J560" s="46"/>
    </row>
    <row r="561" spans="1:10" ht="12.75">
      <c r="A561" s="40"/>
      <c r="B561" s="41" t="s">
        <v>792</v>
      </c>
      <c r="C561" s="66" t="s">
        <v>654</v>
      </c>
      <c r="D561" s="73"/>
      <c r="E561" s="68"/>
      <c r="F561" s="69"/>
      <c r="G561" s="70" t="s">
        <v>793</v>
      </c>
      <c r="H561" s="46"/>
      <c r="I561" s="46"/>
      <c r="J561" s="46"/>
    </row>
    <row r="562" spans="1:10" ht="33.75">
      <c r="A562" s="40" t="s">
        <v>655</v>
      </c>
      <c r="B562" s="41" t="s">
        <v>656</v>
      </c>
      <c r="C562" s="66" t="s">
        <v>657</v>
      </c>
      <c r="D562" s="67"/>
      <c r="E562" s="68"/>
      <c r="F562" s="69"/>
      <c r="G562" s="70" t="s">
        <v>884</v>
      </c>
      <c r="H562" s="46"/>
      <c r="I562" s="46"/>
      <c r="J562" s="46"/>
    </row>
    <row r="563" spans="1:10" ht="12.75">
      <c r="A563" s="40"/>
      <c r="B563" s="41" t="s">
        <v>792</v>
      </c>
      <c r="C563" s="72" t="s">
        <v>657</v>
      </c>
      <c r="D563" s="73"/>
      <c r="E563" s="68"/>
      <c r="F563" s="69"/>
      <c r="G563" s="70" t="s">
        <v>793</v>
      </c>
      <c r="H563" s="46"/>
      <c r="I563" s="46"/>
      <c r="J563" s="46"/>
    </row>
    <row r="564" spans="1:10" ht="12.75">
      <c r="A564" s="40" t="s">
        <v>658</v>
      </c>
      <c r="B564" s="41" t="s">
        <v>653</v>
      </c>
      <c r="C564" s="66" t="s">
        <v>659</v>
      </c>
      <c r="D564" s="67"/>
      <c r="E564" s="68"/>
      <c r="F564" s="69"/>
      <c r="G564" s="70" t="s">
        <v>884</v>
      </c>
      <c r="H564" s="46"/>
      <c r="I564" s="46"/>
      <c r="J564" s="46"/>
    </row>
    <row r="565" spans="1:10" ht="12.75">
      <c r="A565" s="40"/>
      <c r="B565" s="41" t="s">
        <v>792</v>
      </c>
      <c r="C565" s="72" t="s">
        <v>659</v>
      </c>
      <c r="D565" s="73"/>
      <c r="E565" s="68"/>
      <c r="F565" s="69"/>
      <c r="G565" s="70" t="s">
        <v>793</v>
      </c>
      <c r="H565" s="46"/>
      <c r="I565" s="46"/>
      <c r="J565" s="46"/>
    </row>
    <row r="566" spans="1:10" ht="22.5">
      <c r="A566" s="149" t="s">
        <v>660</v>
      </c>
      <c r="B566" s="41" t="s">
        <v>653</v>
      </c>
      <c r="C566" s="66" t="s">
        <v>661</v>
      </c>
      <c r="D566" s="67"/>
      <c r="E566" s="68"/>
      <c r="F566" s="69"/>
      <c r="G566" s="70" t="s">
        <v>884</v>
      </c>
      <c r="H566" s="46"/>
      <c r="I566" s="46"/>
      <c r="J566" s="46"/>
    </row>
    <row r="567" spans="1:10" ht="23.25" customHeight="1">
      <c r="A567" s="40"/>
      <c r="B567" s="41" t="s">
        <v>792</v>
      </c>
      <c r="C567" s="72" t="s">
        <v>661</v>
      </c>
      <c r="D567" s="73"/>
      <c r="E567" s="68"/>
      <c r="F567" s="69"/>
      <c r="G567" s="70" t="s">
        <v>793</v>
      </c>
      <c r="H567" s="46"/>
      <c r="I567" s="46"/>
      <c r="J567" s="46"/>
    </row>
    <row r="568" spans="1:10" ht="12.75">
      <c r="A568" s="40"/>
      <c r="B568" s="41"/>
      <c r="C568" s="66"/>
      <c r="D568" s="67"/>
      <c r="E568" s="68"/>
      <c r="F568" s="69"/>
      <c r="G568" s="70"/>
      <c r="H568" s="46"/>
      <c r="I568" s="46"/>
      <c r="J568" s="46"/>
    </row>
    <row r="569" spans="1:10" ht="12.75">
      <c r="A569" s="48" t="s">
        <v>662</v>
      </c>
      <c r="B569" s="41"/>
      <c r="C569" s="74"/>
      <c r="D569" s="75"/>
      <c r="E569" s="76"/>
      <c r="F569" s="77"/>
      <c r="G569" s="78"/>
      <c r="H569" s="46"/>
      <c r="I569" s="46"/>
      <c r="J569" s="46"/>
    </row>
    <row r="570" spans="1:10" ht="12.75">
      <c r="A570" s="40"/>
      <c r="B570" s="41"/>
      <c r="C570" s="66"/>
      <c r="D570" s="67"/>
      <c r="E570" s="68"/>
      <c r="F570" s="69"/>
      <c r="G570" s="70"/>
      <c r="H570" s="46"/>
      <c r="I570" s="46"/>
      <c r="J570" s="46"/>
    </row>
    <row r="571" spans="1:10" ht="12.75">
      <c r="A571" s="40" t="s">
        <v>663</v>
      </c>
      <c r="B571" s="41" t="s">
        <v>664</v>
      </c>
      <c r="C571" s="72" t="s">
        <v>665</v>
      </c>
      <c r="D571" s="73" t="s">
        <v>666</v>
      </c>
      <c r="E571" s="68"/>
      <c r="F571" s="69"/>
      <c r="G571" s="70" t="s">
        <v>158</v>
      </c>
      <c r="H571" s="46"/>
      <c r="I571" s="46"/>
      <c r="J571" s="46"/>
    </row>
    <row r="572" spans="1:10" ht="12.75">
      <c r="A572" s="40"/>
      <c r="B572" s="41"/>
      <c r="C572" s="72"/>
      <c r="D572" s="73"/>
      <c r="E572" s="68"/>
      <c r="F572" s="69"/>
      <c r="G572" s="70"/>
      <c r="H572" s="46"/>
      <c r="I572" s="46"/>
      <c r="J572" s="46"/>
    </row>
    <row r="573" spans="1:10" ht="12.75">
      <c r="A573" s="40" t="s">
        <v>667</v>
      </c>
      <c r="B573" s="41" t="s">
        <v>664</v>
      </c>
      <c r="C573" s="72" t="s">
        <v>668</v>
      </c>
      <c r="D573" s="73" t="s">
        <v>666</v>
      </c>
      <c r="E573" s="68"/>
      <c r="F573" s="69"/>
      <c r="G573" s="70" t="s">
        <v>158</v>
      </c>
      <c r="H573" s="46"/>
      <c r="I573" s="46"/>
      <c r="J573" s="46"/>
    </row>
    <row r="574" spans="1:10" ht="14.25" customHeight="1">
      <c r="A574" s="40"/>
      <c r="B574" s="41"/>
      <c r="C574" s="72"/>
      <c r="D574" s="73"/>
      <c r="E574" s="68"/>
      <c r="F574" s="69"/>
      <c r="G574" s="70"/>
      <c r="H574" s="46"/>
      <c r="I574" s="46"/>
      <c r="J574" s="46"/>
    </row>
    <row r="575" spans="1:10" ht="30" customHeight="1">
      <c r="A575" s="48" t="s">
        <v>669</v>
      </c>
      <c r="B575" s="41"/>
      <c r="C575" s="72"/>
      <c r="D575" s="73"/>
      <c r="E575" s="68"/>
      <c r="F575" s="69"/>
      <c r="G575" s="70"/>
      <c r="H575" s="46"/>
      <c r="I575" s="46"/>
      <c r="J575" s="46"/>
    </row>
    <row r="576" spans="1:10" ht="27" customHeight="1">
      <c r="A576" s="40" t="s">
        <v>663</v>
      </c>
      <c r="B576" s="41" t="s">
        <v>664</v>
      </c>
      <c r="C576" s="72" t="s">
        <v>665</v>
      </c>
      <c r="D576" s="73" t="s">
        <v>95</v>
      </c>
      <c r="E576" s="68"/>
      <c r="F576" s="69"/>
      <c r="G576" s="70" t="s">
        <v>158</v>
      </c>
      <c r="H576" s="46"/>
      <c r="I576" s="46"/>
      <c r="J576" s="46"/>
    </row>
    <row r="577" spans="1:10" ht="18.75" customHeight="1">
      <c r="A577" s="40" t="s">
        <v>670</v>
      </c>
      <c r="B577" s="41"/>
      <c r="C577" s="72"/>
      <c r="D577" s="73"/>
      <c r="E577" s="68"/>
      <c r="F577" s="69"/>
      <c r="G577" s="70"/>
      <c r="H577" s="46"/>
      <c r="I577" s="46"/>
      <c r="J577" s="46"/>
    </row>
    <row r="578" spans="1:10" ht="22.5">
      <c r="A578" s="40" t="s">
        <v>671</v>
      </c>
      <c r="B578" s="41" t="s">
        <v>664</v>
      </c>
      <c r="C578" s="72" t="s">
        <v>672</v>
      </c>
      <c r="D578" s="73" t="s">
        <v>95</v>
      </c>
      <c r="E578" s="68"/>
      <c r="F578" s="69"/>
      <c r="G578" s="70" t="s">
        <v>158</v>
      </c>
      <c r="H578" s="46"/>
      <c r="I578" s="46"/>
      <c r="J578" s="46"/>
    </row>
    <row r="579" spans="1:10" ht="22.5">
      <c r="A579" s="40" t="s">
        <v>673</v>
      </c>
      <c r="B579" s="41" t="s">
        <v>664</v>
      </c>
      <c r="C579" s="72" t="s">
        <v>674</v>
      </c>
      <c r="D579" s="73" t="s">
        <v>95</v>
      </c>
      <c r="E579" s="68"/>
      <c r="F579" s="69"/>
      <c r="G579" s="70" t="s">
        <v>158</v>
      </c>
      <c r="H579" s="46"/>
      <c r="I579" s="46"/>
      <c r="J579" s="46"/>
    </row>
    <row r="580" spans="1:10" ht="18" customHeight="1">
      <c r="A580" s="40" t="s">
        <v>675</v>
      </c>
      <c r="B580" s="41" t="s">
        <v>664</v>
      </c>
      <c r="C580" s="72" t="s">
        <v>676</v>
      </c>
      <c r="D580" s="73" t="s">
        <v>95</v>
      </c>
      <c r="E580" s="68"/>
      <c r="F580" s="69"/>
      <c r="G580" s="70" t="s">
        <v>158</v>
      </c>
      <c r="H580" s="46"/>
      <c r="I580" s="46"/>
      <c r="J580" s="46"/>
    </row>
    <row r="581" spans="1:10" ht="22.5">
      <c r="A581" s="40" t="s">
        <v>677</v>
      </c>
      <c r="B581" s="41" t="s">
        <v>664</v>
      </c>
      <c r="C581" s="72" t="s">
        <v>678</v>
      </c>
      <c r="D581" s="73" t="s">
        <v>95</v>
      </c>
      <c r="E581" s="68"/>
      <c r="F581" s="69"/>
      <c r="G581" s="70" t="s">
        <v>158</v>
      </c>
      <c r="H581" s="46"/>
      <c r="I581" s="46"/>
      <c r="J581" s="46"/>
    </row>
    <row r="582" spans="1:10" ht="22.5">
      <c r="A582" s="40" t="s">
        <v>679</v>
      </c>
      <c r="B582" s="41" t="s">
        <v>680</v>
      </c>
      <c r="C582" s="72"/>
      <c r="D582" s="80"/>
      <c r="E582" s="81"/>
      <c r="F582" s="82"/>
      <c r="G582" s="83"/>
      <c r="H582" s="46"/>
      <c r="I582" s="46"/>
      <c r="J582" s="46"/>
    </row>
    <row r="583" spans="1:10" ht="14.25" customHeight="1">
      <c r="A583" s="40"/>
      <c r="B583" s="41"/>
      <c r="C583" s="72"/>
      <c r="D583" s="73"/>
      <c r="E583" s="68"/>
      <c r="F583" s="69"/>
      <c r="G583" s="70"/>
      <c r="H583" s="46"/>
      <c r="I583" s="46"/>
      <c r="J583" s="46"/>
    </row>
    <row r="584" spans="1:10" ht="12.75">
      <c r="A584" s="40" t="s">
        <v>667</v>
      </c>
      <c r="B584" s="41" t="s">
        <v>664</v>
      </c>
      <c r="C584" s="72" t="s">
        <v>668</v>
      </c>
      <c r="D584" s="73" t="s">
        <v>95</v>
      </c>
      <c r="E584" s="68"/>
      <c r="F584" s="69"/>
      <c r="G584" s="70" t="s">
        <v>158</v>
      </c>
      <c r="H584" s="46"/>
      <c r="I584" s="46"/>
      <c r="J584" s="46"/>
    </row>
    <row r="585" spans="1:10" ht="12.75">
      <c r="A585" s="40" t="s">
        <v>670</v>
      </c>
      <c r="B585" s="41"/>
      <c r="C585" s="84"/>
      <c r="D585" s="73"/>
      <c r="E585" s="68"/>
      <c r="F585" s="69"/>
      <c r="G585" s="70"/>
      <c r="H585" s="46"/>
      <c r="I585" s="46"/>
      <c r="J585" s="46"/>
    </row>
    <row r="586" spans="1:10" ht="33.75">
      <c r="A586" s="40" t="s">
        <v>681</v>
      </c>
      <c r="B586" s="41" t="s">
        <v>664</v>
      </c>
      <c r="C586" s="72" t="s">
        <v>682</v>
      </c>
      <c r="D586" s="73" t="s">
        <v>95</v>
      </c>
      <c r="E586" s="68"/>
      <c r="F586" s="69"/>
      <c r="G586" s="70" t="s">
        <v>158</v>
      </c>
      <c r="H586" s="46"/>
      <c r="I586" s="46"/>
      <c r="J586" s="46"/>
    </row>
    <row r="587" spans="1:10" ht="22.5">
      <c r="A587" s="40" t="s">
        <v>288</v>
      </c>
      <c r="B587" s="41" t="s">
        <v>664</v>
      </c>
      <c r="C587" s="72" t="s">
        <v>289</v>
      </c>
      <c r="D587" s="73" t="s">
        <v>95</v>
      </c>
      <c r="E587" s="68"/>
      <c r="F587" s="69"/>
      <c r="G587" s="70" t="s">
        <v>158</v>
      </c>
      <c r="H587" s="46"/>
      <c r="I587" s="46"/>
      <c r="J587" s="46"/>
    </row>
    <row r="588" spans="1:10" ht="22.5">
      <c r="A588" s="40" t="s">
        <v>677</v>
      </c>
      <c r="B588" s="41" t="s">
        <v>664</v>
      </c>
      <c r="C588" s="72" t="s">
        <v>290</v>
      </c>
      <c r="D588" s="73" t="s">
        <v>95</v>
      </c>
      <c r="E588" s="68"/>
      <c r="F588" s="69"/>
      <c r="G588" s="70" t="s">
        <v>158</v>
      </c>
      <c r="H588" s="46"/>
      <c r="I588" s="46"/>
      <c r="J588" s="46"/>
    </row>
    <row r="589" spans="1:10" ht="22.5">
      <c r="A589" s="40" t="s">
        <v>291</v>
      </c>
      <c r="B589" s="41" t="s">
        <v>680</v>
      </c>
      <c r="C589" s="72"/>
      <c r="D589" s="73"/>
      <c r="E589" s="81"/>
      <c r="F589" s="82"/>
      <c r="G589" s="83"/>
      <c r="H589" s="46"/>
      <c r="I589" s="46"/>
      <c r="J589" s="46"/>
    </row>
    <row r="590" spans="1:10" ht="12.75">
      <c r="A590" s="40"/>
      <c r="B590" s="41"/>
      <c r="C590" s="72"/>
      <c r="D590" s="73"/>
      <c r="E590" s="68"/>
      <c r="F590" s="69"/>
      <c r="G590" s="70"/>
      <c r="H590" s="46"/>
      <c r="I590" s="46"/>
      <c r="J590" s="46"/>
    </row>
    <row r="591" spans="1:10" ht="12.75">
      <c r="A591" s="48" t="s">
        <v>292</v>
      </c>
      <c r="B591" s="41"/>
      <c r="C591" s="72"/>
      <c r="D591" s="73"/>
      <c r="E591" s="68"/>
      <c r="F591" s="69"/>
      <c r="G591" s="70"/>
      <c r="H591" s="46"/>
      <c r="I591" s="46"/>
      <c r="J591" s="46"/>
    </row>
    <row r="592" spans="1:10" ht="12.75">
      <c r="A592" s="40" t="s">
        <v>663</v>
      </c>
      <c r="B592" s="41" t="s">
        <v>166</v>
      </c>
      <c r="C592" s="72" t="s">
        <v>665</v>
      </c>
      <c r="D592" s="73" t="s">
        <v>170</v>
      </c>
      <c r="E592" s="68"/>
      <c r="F592" s="69"/>
      <c r="G592" s="70" t="s">
        <v>158</v>
      </c>
      <c r="H592" s="46"/>
      <c r="I592" s="46"/>
      <c r="J592" s="46"/>
    </row>
    <row r="593" spans="1:10" ht="12.75">
      <c r="A593" s="40" t="s">
        <v>667</v>
      </c>
      <c r="B593" s="41" t="s">
        <v>166</v>
      </c>
      <c r="C593" s="72" t="s">
        <v>668</v>
      </c>
      <c r="D593" s="73" t="s">
        <v>170</v>
      </c>
      <c r="E593" s="68"/>
      <c r="F593" s="69"/>
      <c r="G593" s="70" t="s">
        <v>158</v>
      </c>
      <c r="H593" s="46"/>
      <c r="I593" s="46"/>
      <c r="J593" s="46"/>
    </row>
    <row r="594" spans="1:10" ht="12.75">
      <c r="A594" s="48" t="s">
        <v>293</v>
      </c>
      <c r="B594" s="41"/>
      <c r="C594" s="72"/>
      <c r="D594" s="73"/>
      <c r="E594" s="68"/>
      <c r="F594" s="69"/>
      <c r="G594" s="70"/>
      <c r="H594" s="46"/>
      <c r="I594" s="46"/>
      <c r="J594" s="46"/>
    </row>
    <row r="595" spans="1:10" ht="12.75">
      <c r="A595" s="40" t="s">
        <v>663</v>
      </c>
      <c r="B595" s="41" t="s">
        <v>664</v>
      </c>
      <c r="C595" s="72" t="s">
        <v>665</v>
      </c>
      <c r="D595" s="73" t="s">
        <v>294</v>
      </c>
      <c r="E595" s="68"/>
      <c r="F595" s="69"/>
      <c r="G595" s="70" t="s">
        <v>158</v>
      </c>
      <c r="H595" s="46"/>
      <c r="I595" s="46"/>
      <c r="J595" s="46"/>
    </row>
    <row r="596" spans="1:10" ht="22.5">
      <c r="A596" s="40" t="s">
        <v>295</v>
      </c>
      <c r="B596" s="41" t="s">
        <v>296</v>
      </c>
      <c r="C596" s="72"/>
      <c r="D596" s="73"/>
      <c r="E596" s="68"/>
      <c r="F596" s="69"/>
      <c r="G596" s="70"/>
      <c r="H596" s="46"/>
      <c r="I596" s="46"/>
      <c r="J596" s="46"/>
    </row>
    <row r="597" spans="1:10" ht="12.75">
      <c r="A597" s="40" t="s">
        <v>297</v>
      </c>
      <c r="B597" s="41"/>
      <c r="C597" s="72"/>
      <c r="D597" s="73"/>
      <c r="E597" s="68"/>
      <c r="F597" s="69"/>
      <c r="G597" s="70"/>
      <c r="H597" s="46"/>
      <c r="I597" s="46"/>
      <c r="J597" s="46"/>
    </row>
    <row r="598" spans="1:10" ht="12.75">
      <c r="A598" s="40"/>
      <c r="B598" s="41"/>
      <c r="C598" s="66"/>
      <c r="D598" s="67"/>
      <c r="E598" s="68"/>
      <c r="F598" s="69"/>
      <c r="G598" s="70"/>
      <c r="H598" s="46"/>
      <c r="I598" s="46"/>
      <c r="J598" s="46"/>
    </row>
    <row r="599" spans="1:10" ht="12.75">
      <c r="A599" s="40" t="s">
        <v>298</v>
      </c>
      <c r="B599" s="41" t="s">
        <v>166</v>
      </c>
      <c r="C599" s="72" t="s">
        <v>668</v>
      </c>
      <c r="D599" s="73" t="s">
        <v>294</v>
      </c>
      <c r="E599" s="68"/>
      <c r="F599" s="69"/>
      <c r="G599" s="70" t="s">
        <v>158</v>
      </c>
      <c r="H599" s="46"/>
      <c r="I599" s="46"/>
      <c r="J599" s="46"/>
    </row>
    <row r="600" spans="1:10" ht="22.5">
      <c r="A600" s="40" t="s">
        <v>299</v>
      </c>
      <c r="B600" s="41" t="s">
        <v>296</v>
      </c>
      <c r="C600" s="72"/>
      <c r="D600" s="73"/>
      <c r="E600" s="68"/>
      <c r="F600" s="69"/>
      <c r="G600" s="70"/>
      <c r="H600" s="46"/>
      <c r="I600" s="46"/>
      <c r="J600" s="46"/>
    </row>
    <row r="601" spans="1:10" ht="12.75">
      <c r="A601" s="40" t="s">
        <v>297</v>
      </c>
      <c r="B601" s="41"/>
      <c r="C601" s="72"/>
      <c r="D601" s="73"/>
      <c r="E601" s="68"/>
      <c r="F601" s="69"/>
      <c r="G601" s="70"/>
      <c r="H601" s="46"/>
      <c r="I601" s="46"/>
      <c r="J601" s="46"/>
    </row>
    <row r="602" spans="1:10" ht="12.75">
      <c r="A602" s="40"/>
      <c r="B602" s="41"/>
      <c r="C602" s="66"/>
      <c r="D602" s="67"/>
      <c r="E602" s="68"/>
      <c r="F602" s="69"/>
      <c r="G602" s="70"/>
      <c r="H602" s="46"/>
      <c r="I602" s="46"/>
      <c r="J602" s="46"/>
    </row>
    <row r="603" spans="1:10" ht="22.5">
      <c r="A603" s="48" t="s">
        <v>286</v>
      </c>
      <c r="B603" s="41"/>
      <c r="C603" s="74"/>
      <c r="D603" s="75"/>
      <c r="E603" s="76"/>
      <c r="F603" s="77"/>
      <c r="G603" s="78"/>
      <c r="H603" s="46"/>
      <c r="I603" s="46"/>
      <c r="J603" s="46"/>
    </row>
    <row r="604" spans="1:10" ht="12.75">
      <c r="A604" s="40" t="s">
        <v>300</v>
      </c>
      <c r="B604" s="41" t="s">
        <v>301</v>
      </c>
      <c r="C604" s="66" t="s">
        <v>302</v>
      </c>
      <c r="D604" s="67"/>
      <c r="E604" s="68"/>
      <c r="F604" s="42" t="s">
        <v>835</v>
      </c>
      <c r="G604" s="70" t="s">
        <v>884</v>
      </c>
      <c r="H604" s="46"/>
      <c r="I604" s="46"/>
      <c r="J604" s="46"/>
    </row>
    <row r="605" spans="1:10" ht="12.75">
      <c r="A605" s="40" t="s">
        <v>303</v>
      </c>
      <c r="B605" s="41"/>
      <c r="C605" s="66"/>
      <c r="D605" s="67"/>
      <c r="E605" s="68"/>
      <c r="F605" s="69"/>
      <c r="G605" s="70"/>
      <c r="H605" s="46"/>
      <c r="I605" s="46"/>
      <c r="J605" s="46"/>
    </row>
    <row r="606" spans="1:10" ht="12.75">
      <c r="A606" s="40" t="s">
        <v>304</v>
      </c>
      <c r="B606" s="41" t="s">
        <v>301</v>
      </c>
      <c r="C606" s="66" t="s">
        <v>305</v>
      </c>
      <c r="D606" s="67"/>
      <c r="E606" s="68"/>
      <c r="F606" s="42" t="s">
        <v>835</v>
      </c>
      <c r="G606" s="70" t="s">
        <v>884</v>
      </c>
      <c r="H606" s="46"/>
      <c r="I606" s="46"/>
      <c r="J606" s="46"/>
    </row>
    <row r="607" spans="1:10" ht="12.75">
      <c r="A607" s="40" t="s">
        <v>306</v>
      </c>
      <c r="B607" s="41" t="s">
        <v>301</v>
      </c>
      <c r="C607" s="66" t="s">
        <v>307</v>
      </c>
      <c r="D607" s="67"/>
      <c r="E607" s="68"/>
      <c r="F607" s="42" t="s">
        <v>835</v>
      </c>
      <c r="G607" s="70" t="s">
        <v>884</v>
      </c>
      <c r="H607" s="46"/>
      <c r="I607" s="46"/>
      <c r="J607" s="46"/>
    </row>
    <row r="608" spans="1:10" ht="12.75">
      <c r="A608" s="40" t="s">
        <v>308</v>
      </c>
      <c r="B608" s="41" t="s">
        <v>301</v>
      </c>
      <c r="C608" s="66" t="s">
        <v>309</v>
      </c>
      <c r="D608" s="67"/>
      <c r="E608" s="68"/>
      <c r="F608" s="42" t="s">
        <v>835</v>
      </c>
      <c r="G608" s="70" t="s">
        <v>884</v>
      </c>
      <c r="H608" s="46"/>
      <c r="I608" s="46"/>
      <c r="J608" s="46"/>
    </row>
    <row r="609" spans="1:10" ht="12.75">
      <c r="A609" s="40" t="s">
        <v>310</v>
      </c>
      <c r="B609" s="41" t="s">
        <v>311</v>
      </c>
      <c r="C609" s="66" t="s">
        <v>312</v>
      </c>
      <c r="D609" s="67"/>
      <c r="E609" s="68"/>
      <c r="F609" s="42" t="s">
        <v>835</v>
      </c>
      <c r="G609" s="70" t="s">
        <v>884</v>
      </c>
      <c r="H609" s="46"/>
      <c r="I609" s="62"/>
      <c r="J609" s="62"/>
    </row>
    <row r="610" spans="1:10" ht="12.75">
      <c r="A610" s="40" t="s">
        <v>313</v>
      </c>
      <c r="B610" s="41" t="s">
        <v>311</v>
      </c>
      <c r="C610" s="66" t="s">
        <v>314</v>
      </c>
      <c r="D610" s="67"/>
      <c r="E610" s="68"/>
      <c r="F610" s="42" t="s">
        <v>835</v>
      </c>
      <c r="G610" s="70" t="s">
        <v>884</v>
      </c>
      <c r="H610" s="46"/>
      <c r="I610" s="62"/>
      <c r="J610" s="62"/>
    </row>
    <row r="611" spans="1:10" ht="12.75">
      <c r="A611" s="40" t="s">
        <v>315</v>
      </c>
      <c r="B611" s="41" t="s">
        <v>311</v>
      </c>
      <c r="C611" s="66" t="s">
        <v>316</v>
      </c>
      <c r="D611" s="67"/>
      <c r="E611" s="68"/>
      <c r="F611" s="42" t="s">
        <v>835</v>
      </c>
      <c r="G611" s="70" t="s">
        <v>884</v>
      </c>
      <c r="H611" s="46"/>
      <c r="I611" s="62"/>
      <c r="J611" s="62"/>
    </row>
    <row r="612" spans="1:10" ht="12.75">
      <c r="A612" s="40" t="s">
        <v>317</v>
      </c>
      <c r="B612" s="41" t="s">
        <v>311</v>
      </c>
      <c r="C612" s="66" t="s">
        <v>318</v>
      </c>
      <c r="D612" s="67"/>
      <c r="E612" s="68"/>
      <c r="F612" s="42" t="s">
        <v>835</v>
      </c>
      <c r="G612" s="70" t="s">
        <v>884</v>
      </c>
      <c r="H612" s="46"/>
      <c r="I612" s="62"/>
      <c r="J612" s="62"/>
    </row>
    <row r="613" spans="1:10" ht="12.75">
      <c r="A613" s="40" t="s">
        <v>319</v>
      </c>
      <c r="B613" s="41" t="s">
        <v>320</v>
      </c>
      <c r="C613" s="66" t="s">
        <v>321</v>
      </c>
      <c r="D613" s="67"/>
      <c r="E613" s="68"/>
      <c r="F613" s="42" t="s">
        <v>835</v>
      </c>
      <c r="G613" s="70" t="s">
        <v>884</v>
      </c>
      <c r="H613" s="46"/>
      <c r="I613" s="62"/>
      <c r="J613" s="62"/>
    </row>
    <row r="614" spans="1:10" ht="12.75">
      <c r="A614" s="40" t="s">
        <v>322</v>
      </c>
      <c r="B614" s="41" t="s">
        <v>311</v>
      </c>
      <c r="C614" s="66" t="s">
        <v>323</v>
      </c>
      <c r="D614" s="67"/>
      <c r="E614" s="68"/>
      <c r="F614" s="42" t="s">
        <v>835</v>
      </c>
      <c r="G614" s="70" t="s">
        <v>884</v>
      </c>
      <c r="H614" s="46"/>
      <c r="I614" s="46"/>
      <c r="J614" s="46"/>
    </row>
    <row r="615" spans="1:10" ht="12.75">
      <c r="A615" s="40" t="s">
        <v>324</v>
      </c>
      <c r="B615" s="41" t="s">
        <v>311</v>
      </c>
      <c r="C615" s="66" t="s">
        <v>325</v>
      </c>
      <c r="D615" s="67"/>
      <c r="E615" s="68"/>
      <c r="F615" s="42" t="s">
        <v>835</v>
      </c>
      <c r="G615" s="70" t="s">
        <v>884</v>
      </c>
      <c r="H615" s="46"/>
      <c r="I615" s="46"/>
      <c r="J615" s="46"/>
    </row>
    <row r="616" spans="1:10" ht="12.75">
      <c r="A616" s="40" t="s">
        <v>326</v>
      </c>
      <c r="B616" s="41" t="s">
        <v>327</v>
      </c>
      <c r="C616" s="66" t="s">
        <v>328</v>
      </c>
      <c r="D616" s="67"/>
      <c r="E616" s="68"/>
      <c r="F616" s="42" t="s">
        <v>835</v>
      </c>
      <c r="G616" s="70" t="s">
        <v>884</v>
      </c>
      <c r="H616" s="46"/>
      <c r="I616" s="46"/>
      <c r="J616" s="46"/>
    </row>
    <row r="617" spans="1:10" ht="22.5">
      <c r="A617" s="40" t="s">
        <v>329</v>
      </c>
      <c r="B617" s="41" t="s">
        <v>311</v>
      </c>
      <c r="C617" s="66" t="s">
        <v>330</v>
      </c>
      <c r="D617" s="67"/>
      <c r="E617" s="68"/>
      <c r="F617" s="42" t="s">
        <v>835</v>
      </c>
      <c r="G617" s="70" t="s">
        <v>884</v>
      </c>
      <c r="H617" s="46"/>
      <c r="I617" s="46"/>
      <c r="J617" s="46"/>
    </row>
    <row r="618" spans="1:10" ht="12.75">
      <c r="A618" s="40" t="s">
        <v>331</v>
      </c>
      <c r="B618" s="41" t="s">
        <v>327</v>
      </c>
      <c r="C618" s="66" t="s">
        <v>332</v>
      </c>
      <c r="D618" s="67"/>
      <c r="E618" s="68"/>
      <c r="F618" s="42" t="s">
        <v>835</v>
      </c>
      <c r="G618" s="70" t="s">
        <v>884</v>
      </c>
      <c r="H618" s="46"/>
      <c r="I618" s="46"/>
      <c r="J618" s="46"/>
    </row>
    <row r="619" spans="1:10" ht="20.25" customHeight="1">
      <c r="A619" s="40" t="s">
        <v>333</v>
      </c>
      <c r="B619" s="41" t="s">
        <v>334</v>
      </c>
      <c r="C619" s="66" t="s">
        <v>335</v>
      </c>
      <c r="D619" s="67"/>
      <c r="E619" s="68"/>
      <c r="F619" s="42" t="s">
        <v>835</v>
      </c>
      <c r="G619" s="70" t="s">
        <v>884</v>
      </c>
      <c r="H619" s="46"/>
      <c r="I619" s="46"/>
      <c r="J619" s="46"/>
    </row>
    <row r="620" spans="1:10" ht="12.75">
      <c r="A620" s="40" t="s">
        <v>336</v>
      </c>
      <c r="B620" s="41" t="s">
        <v>334</v>
      </c>
      <c r="C620" s="66" t="s">
        <v>337</v>
      </c>
      <c r="D620" s="67"/>
      <c r="E620" s="68"/>
      <c r="F620" s="42" t="s">
        <v>835</v>
      </c>
      <c r="G620" s="70" t="s">
        <v>884</v>
      </c>
      <c r="H620" s="46"/>
      <c r="I620" s="46"/>
      <c r="J620" s="46"/>
    </row>
    <row r="621" spans="1:10" ht="22.5">
      <c r="A621" s="40" t="s">
        <v>338</v>
      </c>
      <c r="B621" s="41" t="s">
        <v>334</v>
      </c>
      <c r="C621" s="66" t="s">
        <v>339</v>
      </c>
      <c r="D621" s="67"/>
      <c r="E621" s="68"/>
      <c r="F621" s="42" t="s">
        <v>835</v>
      </c>
      <c r="G621" s="70" t="s">
        <v>884</v>
      </c>
      <c r="H621" s="46"/>
      <c r="I621" s="46"/>
      <c r="J621" s="46"/>
    </row>
    <row r="622" spans="1:10" ht="12.75">
      <c r="A622" s="40" t="s">
        <v>340</v>
      </c>
      <c r="B622" s="41" t="s">
        <v>334</v>
      </c>
      <c r="C622" s="66" t="s">
        <v>341</v>
      </c>
      <c r="D622" s="67"/>
      <c r="E622" s="68"/>
      <c r="F622" s="42" t="s">
        <v>835</v>
      </c>
      <c r="G622" s="70" t="s">
        <v>884</v>
      </c>
      <c r="H622" s="46"/>
      <c r="I622" s="46"/>
      <c r="J622" s="46"/>
    </row>
    <row r="623" spans="1:10" ht="12.75">
      <c r="A623" s="40" t="s">
        <v>342</v>
      </c>
      <c r="B623" s="41" t="s">
        <v>343</v>
      </c>
      <c r="C623" s="66" t="s">
        <v>344</v>
      </c>
      <c r="D623" s="67"/>
      <c r="E623" s="68"/>
      <c r="F623" s="42" t="s">
        <v>835</v>
      </c>
      <c r="G623" s="70" t="s">
        <v>884</v>
      </c>
      <c r="H623" s="46"/>
      <c r="I623" s="46"/>
      <c r="J623" s="46"/>
    </row>
    <row r="624" spans="1:10" ht="12.75">
      <c r="A624" s="40" t="s">
        <v>345</v>
      </c>
      <c r="B624" s="41" t="s">
        <v>343</v>
      </c>
      <c r="C624" s="66" t="s">
        <v>346</v>
      </c>
      <c r="D624" s="67"/>
      <c r="E624" s="68"/>
      <c r="F624" s="42" t="s">
        <v>835</v>
      </c>
      <c r="G624" s="70" t="s">
        <v>884</v>
      </c>
      <c r="H624" s="46"/>
      <c r="I624" s="46"/>
      <c r="J624" s="46"/>
    </row>
    <row r="625" spans="1:10" ht="12.75">
      <c r="A625" s="40" t="s">
        <v>347</v>
      </c>
      <c r="B625" s="41" t="s">
        <v>653</v>
      </c>
      <c r="C625" s="66" t="s">
        <v>348</v>
      </c>
      <c r="D625" s="67"/>
      <c r="E625" s="68"/>
      <c r="F625" s="42" t="s">
        <v>835</v>
      </c>
      <c r="G625" s="70" t="s">
        <v>884</v>
      </c>
      <c r="H625" s="46"/>
      <c r="I625" s="46"/>
      <c r="J625" s="46"/>
    </row>
    <row r="626" spans="1:10" ht="12.75">
      <c r="A626" s="40" t="s">
        <v>349</v>
      </c>
      <c r="B626" s="41" t="s">
        <v>653</v>
      </c>
      <c r="C626" s="66" t="s">
        <v>350</v>
      </c>
      <c r="D626" s="67"/>
      <c r="E626" s="68"/>
      <c r="F626" s="42" t="s">
        <v>835</v>
      </c>
      <c r="G626" s="70" t="s">
        <v>884</v>
      </c>
      <c r="H626" s="46"/>
      <c r="I626" s="46"/>
      <c r="J626" s="46"/>
    </row>
    <row r="627" spans="1:10" ht="12.75">
      <c r="A627" s="40" t="s">
        <v>351</v>
      </c>
      <c r="B627" s="41" t="s">
        <v>327</v>
      </c>
      <c r="C627" s="66" t="s">
        <v>352</v>
      </c>
      <c r="D627" s="67"/>
      <c r="E627" s="68"/>
      <c r="F627" s="42" t="s">
        <v>835</v>
      </c>
      <c r="G627" s="70" t="s">
        <v>884</v>
      </c>
      <c r="H627" s="46"/>
      <c r="I627" s="46"/>
      <c r="J627" s="46"/>
    </row>
    <row r="628" spans="1:10" ht="12.75">
      <c r="A628" s="40" t="s">
        <v>353</v>
      </c>
      <c r="B628" s="41" t="s">
        <v>354</v>
      </c>
      <c r="C628" s="66" t="s">
        <v>355</v>
      </c>
      <c r="D628" s="67"/>
      <c r="E628" s="68"/>
      <c r="F628" s="42" t="s">
        <v>835</v>
      </c>
      <c r="G628" s="70" t="s">
        <v>884</v>
      </c>
      <c r="H628" s="46"/>
      <c r="I628" s="46"/>
      <c r="J628" s="46"/>
    </row>
    <row r="629" spans="1:10" ht="12.75">
      <c r="A629" s="40" t="s">
        <v>356</v>
      </c>
      <c r="B629" s="41" t="s">
        <v>357</v>
      </c>
      <c r="C629" s="66" t="s">
        <v>358</v>
      </c>
      <c r="D629" s="67"/>
      <c r="E629" s="68"/>
      <c r="F629" s="42" t="s">
        <v>835</v>
      </c>
      <c r="G629" s="70" t="s">
        <v>884</v>
      </c>
      <c r="H629" s="46"/>
      <c r="I629" s="46"/>
      <c r="J629" s="46"/>
    </row>
    <row r="630" spans="1:10" ht="12.75">
      <c r="A630" s="40" t="s">
        <v>359</v>
      </c>
      <c r="B630" s="41" t="s">
        <v>334</v>
      </c>
      <c r="C630" s="66" t="s">
        <v>360</v>
      </c>
      <c r="D630" s="67"/>
      <c r="E630" s="68"/>
      <c r="F630" s="42" t="s">
        <v>835</v>
      </c>
      <c r="G630" s="70" t="s">
        <v>884</v>
      </c>
      <c r="H630" s="46"/>
      <c r="I630" s="46"/>
      <c r="J630" s="46"/>
    </row>
    <row r="631" spans="1:10" ht="12.75">
      <c r="A631" s="40" t="s">
        <v>361</v>
      </c>
      <c r="B631" s="41" t="s">
        <v>334</v>
      </c>
      <c r="C631" s="66" t="s">
        <v>362</v>
      </c>
      <c r="D631" s="67"/>
      <c r="E631" s="68"/>
      <c r="F631" s="42" t="s">
        <v>835</v>
      </c>
      <c r="G631" s="70" t="s">
        <v>884</v>
      </c>
      <c r="H631" s="46"/>
      <c r="I631" s="46"/>
      <c r="J631" s="46"/>
    </row>
    <row r="632" spans="1:10" ht="12.75">
      <c r="A632" s="40" t="s">
        <v>363</v>
      </c>
      <c r="B632" s="41" t="s">
        <v>334</v>
      </c>
      <c r="C632" s="66" t="s">
        <v>364</v>
      </c>
      <c r="D632" s="67"/>
      <c r="E632" s="68"/>
      <c r="F632" s="42" t="s">
        <v>835</v>
      </c>
      <c r="G632" s="70" t="s">
        <v>884</v>
      </c>
      <c r="H632" s="46"/>
      <c r="I632" s="46"/>
      <c r="J632" s="46"/>
    </row>
    <row r="633" spans="1:10" ht="13.5" customHeight="1">
      <c r="A633" s="40" t="s">
        <v>365</v>
      </c>
      <c r="B633" s="41" t="s">
        <v>334</v>
      </c>
      <c r="C633" s="66" t="s">
        <v>366</v>
      </c>
      <c r="D633" s="67"/>
      <c r="E633" s="68"/>
      <c r="F633" s="42" t="s">
        <v>835</v>
      </c>
      <c r="G633" s="70" t="s">
        <v>884</v>
      </c>
      <c r="H633" s="46"/>
      <c r="I633" s="46"/>
      <c r="J633" s="46"/>
    </row>
    <row r="634" spans="1:10" ht="12.75">
      <c r="A634" s="40" t="s">
        <v>367</v>
      </c>
      <c r="B634" s="41" t="s">
        <v>368</v>
      </c>
      <c r="C634" s="66" t="s">
        <v>369</v>
      </c>
      <c r="D634" s="67"/>
      <c r="E634" s="68"/>
      <c r="F634" s="42" t="s">
        <v>835</v>
      </c>
      <c r="G634" s="70" t="s">
        <v>884</v>
      </c>
      <c r="H634" s="46"/>
      <c r="I634" s="46"/>
      <c r="J634" s="46"/>
    </row>
    <row r="635" spans="1:10" ht="12.75">
      <c r="A635" s="40" t="s">
        <v>370</v>
      </c>
      <c r="B635" s="41" t="s">
        <v>334</v>
      </c>
      <c r="C635" s="66" t="s">
        <v>371</v>
      </c>
      <c r="D635" s="67"/>
      <c r="E635" s="68"/>
      <c r="F635" s="42" t="s">
        <v>835</v>
      </c>
      <c r="G635" s="70" t="s">
        <v>884</v>
      </c>
      <c r="H635" s="46"/>
      <c r="I635" s="46"/>
      <c r="J635" s="46"/>
    </row>
    <row r="636" spans="1:10" ht="12.75">
      <c r="A636" s="40" t="s">
        <v>372</v>
      </c>
      <c r="B636" s="41" t="s">
        <v>373</v>
      </c>
      <c r="C636" s="66" t="s">
        <v>374</v>
      </c>
      <c r="D636" s="67"/>
      <c r="E636" s="68"/>
      <c r="F636" s="42" t="s">
        <v>835</v>
      </c>
      <c r="G636" s="70" t="s">
        <v>884</v>
      </c>
      <c r="H636" s="46"/>
      <c r="I636" s="46"/>
      <c r="J636" s="46"/>
    </row>
    <row r="637" spans="1:10" ht="12.75">
      <c r="A637" s="40" t="s">
        <v>375</v>
      </c>
      <c r="B637" s="41" t="s">
        <v>354</v>
      </c>
      <c r="C637" s="66" t="s">
        <v>376</v>
      </c>
      <c r="D637" s="67"/>
      <c r="E637" s="68"/>
      <c r="F637" s="42" t="s">
        <v>835</v>
      </c>
      <c r="G637" s="70" t="s">
        <v>884</v>
      </c>
      <c r="H637" s="46"/>
      <c r="I637" s="46"/>
      <c r="J637" s="46"/>
    </row>
    <row r="638" spans="1:10" ht="17.25" customHeight="1">
      <c r="A638" s="85" t="s">
        <v>377</v>
      </c>
      <c r="B638" s="41" t="s">
        <v>354</v>
      </c>
      <c r="C638" s="66" t="s">
        <v>378</v>
      </c>
      <c r="D638" s="67"/>
      <c r="E638" s="68"/>
      <c r="F638" s="42" t="s">
        <v>835</v>
      </c>
      <c r="G638" s="70" t="s">
        <v>884</v>
      </c>
      <c r="H638" s="46"/>
      <c r="I638" s="46"/>
      <c r="J638" s="46"/>
    </row>
    <row r="639" spans="1:10" ht="15" customHeight="1">
      <c r="A639" s="40" t="s">
        <v>379</v>
      </c>
      <c r="B639" s="41" t="s">
        <v>380</v>
      </c>
      <c r="C639" s="66" t="s">
        <v>381</v>
      </c>
      <c r="D639" s="67"/>
      <c r="E639" s="68"/>
      <c r="F639" s="42" t="s">
        <v>835</v>
      </c>
      <c r="G639" s="70" t="s">
        <v>884</v>
      </c>
      <c r="H639" s="46"/>
      <c r="I639" s="46"/>
      <c r="J639" s="46"/>
    </row>
    <row r="640" spans="1:10" ht="12.75" customHeight="1">
      <c r="A640" s="40" t="s">
        <v>382</v>
      </c>
      <c r="B640" s="41" t="s">
        <v>354</v>
      </c>
      <c r="C640" s="66" t="s">
        <v>383</v>
      </c>
      <c r="D640" s="67"/>
      <c r="E640" s="68"/>
      <c r="F640" s="42" t="s">
        <v>835</v>
      </c>
      <c r="G640" s="70" t="s">
        <v>884</v>
      </c>
      <c r="H640" s="86"/>
      <c r="I640" s="86"/>
      <c r="J640" s="86"/>
    </row>
    <row r="641" spans="1:10" ht="12.75">
      <c r="A641" s="40" t="s">
        <v>384</v>
      </c>
      <c r="B641" s="41" t="s">
        <v>354</v>
      </c>
      <c r="C641" s="66" t="s">
        <v>385</v>
      </c>
      <c r="D641" s="67"/>
      <c r="E641" s="68"/>
      <c r="F641" s="42" t="s">
        <v>835</v>
      </c>
      <c r="G641" s="70" t="s">
        <v>884</v>
      </c>
      <c r="H641" s="86"/>
      <c r="I641" s="86"/>
      <c r="J641" s="86"/>
    </row>
    <row r="642" spans="1:10" ht="22.5">
      <c r="A642" s="40" t="s">
        <v>386</v>
      </c>
      <c r="B642" s="41" t="s">
        <v>354</v>
      </c>
      <c r="C642" s="66" t="s">
        <v>387</v>
      </c>
      <c r="D642" s="67"/>
      <c r="E642" s="68"/>
      <c r="F642" s="42" t="s">
        <v>835</v>
      </c>
      <c r="G642" s="70" t="s">
        <v>884</v>
      </c>
      <c r="H642" s="46"/>
      <c r="I642" s="46"/>
      <c r="J642" s="46"/>
    </row>
    <row r="643" spans="1:10" ht="12.75">
      <c r="A643" s="40" t="s">
        <v>388</v>
      </c>
      <c r="B643" s="41" t="s">
        <v>389</v>
      </c>
      <c r="C643" s="66" t="s">
        <v>390</v>
      </c>
      <c r="D643" s="67"/>
      <c r="E643" s="68"/>
      <c r="F643" s="42" t="s">
        <v>835</v>
      </c>
      <c r="G643" s="70" t="s">
        <v>884</v>
      </c>
      <c r="H643" s="46"/>
      <c r="I643" s="46"/>
      <c r="J643" s="46"/>
    </row>
    <row r="644" spans="1:10" ht="12.75">
      <c r="A644" s="40" t="s">
        <v>391</v>
      </c>
      <c r="B644" s="41" t="s">
        <v>389</v>
      </c>
      <c r="C644" s="66" t="s">
        <v>392</v>
      </c>
      <c r="D644" s="67"/>
      <c r="E644" s="68"/>
      <c r="F644" s="42" t="s">
        <v>835</v>
      </c>
      <c r="G644" s="70" t="s">
        <v>884</v>
      </c>
      <c r="H644" s="46"/>
      <c r="I644" s="46"/>
      <c r="J644" s="46"/>
    </row>
    <row r="645" spans="1:197" s="9" customFormat="1" ht="13.5" thickBot="1">
      <c r="A645" s="87"/>
      <c r="B645" s="88"/>
      <c r="C645" s="89"/>
      <c r="D645" s="90"/>
      <c r="E645" s="91"/>
      <c r="F645" s="92"/>
      <c r="G645" s="93"/>
      <c r="H645" s="94"/>
      <c r="I645" s="95"/>
      <c r="J645" s="96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</row>
    <row r="646" spans="1:34" s="105" customFormat="1" ht="12.75">
      <c r="A646" s="97"/>
      <c r="B646" s="98"/>
      <c r="C646" s="99"/>
      <c r="D646" s="99"/>
      <c r="E646" s="100"/>
      <c r="F646" s="101"/>
      <c r="G646" s="102"/>
      <c r="H646" s="103"/>
      <c r="I646" s="103"/>
      <c r="J646" s="103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10" ht="12.75">
      <c r="A647" s="106"/>
      <c r="B647" s="107"/>
      <c r="C647" s="108"/>
      <c r="D647" s="108"/>
      <c r="E647" s="109"/>
      <c r="F647" s="110"/>
      <c r="G647" s="111"/>
      <c r="H647" s="112"/>
      <c r="I647" s="112"/>
      <c r="J647" s="112"/>
    </row>
    <row r="648" spans="1:10" ht="15">
      <c r="A648" s="113"/>
      <c r="B648" s="107"/>
      <c r="C648" s="108"/>
      <c r="D648" s="108"/>
      <c r="E648" s="109"/>
      <c r="F648" s="110"/>
      <c r="G648" s="111"/>
      <c r="H648" s="112"/>
      <c r="I648" s="112"/>
      <c r="J648" s="112"/>
    </row>
    <row r="649" spans="1:10" ht="15">
      <c r="A649" s="114"/>
      <c r="B649" s="115"/>
      <c r="C649" s="116"/>
      <c r="D649" s="116"/>
      <c r="E649" s="109"/>
      <c r="F649" s="110"/>
      <c r="G649" s="111"/>
      <c r="H649" s="112"/>
      <c r="I649" s="112"/>
      <c r="J649" s="112"/>
    </row>
    <row r="650" spans="1:10" ht="15">
      <c r="A650" s="117"/>
      <c r="B650" s="115"/>
      <c r="C650" s="116"/>
      <c r="D650" s="116"/>
      <c r="E650" s="109"/>
      <c r="F650" s="110"/>
      <c r="G650" s="111"/>
      <c r="H650" s="112"/>
      <c r="I650" s="112"/>
      <c r="J650" s="112"/>
    </row>
    <row r="651" spans="1:10" ht="15">
      <c r="A651" s="113" t="s">
        <v>393</v>
      </c>
      <c r="B651" s="115"/>
      <c r="C651" s="116"/>
      <c r="D651" s="116"/>
      <c r="E651" s="109"/>
      <c r="F651" s="110"/>
      <c r="G651" s="111"/>
      <c r="H651" s="112"/>
      <c r="I651" s="112"/>
      <c r="J651" s="112"/>
    </row>
    <row r="652" spans="1:10" ht="15">
      <c r="A652" s="113"/>
      <c r="B652" s="115"/>
      <c r="C652" s="116"/>
      <c r="D652" s="116"/>
      <c r="E652" s="109"/>
      <c r="F652" s="110"/>
      <c r="G652" s="111"/>
      <c r="H652" s="112"/>
      <c r="I652" s="112"/>
      <c r="J652" s="112"/>
    </row>
    <row r="653" spans="1:10" ht="15">
      <c r="A653" s="113"/>
      <c r="B653" s="115"/>
      <c r="C653" s="116"/>
      <c r="D653" s="116"/>
      <c r="E653" s="109"/>
      <c r="F653" s="110"/>
      <c r="G653" s="111"/>
      <c r="H653" s="112"/>
      <c r="I653" s="112"/>
      <c r="J653" s="112"/>
    </row>
    <row r="654" spans="1:10" ht="12.75">
      <c r="A654" s="118"/>
      <c r="B654" s="115"/>
      <c r="C654" s="116"/>
      <c r="D654" s="116"/>
      <c r="E654" s="109"/>
      <c r="F654" s="110"/>
      <c r="G654" s="111"/>
      <c r="H654" s="112"/>
      <c r="I654" s="112"/>
      <c r="J654" s="112"/>
    </row>
    <row r="655" spans="1:10" ht="12.75">
      <c r="A655" s="119" t="s">
        <v>394</v>
      </c>
      <c r="B655" s="120"/>
      <c r="C655" s="116"/>
      <c r="D655" s="116"/>
      <c r="E655" s="106"/>
      <c r="F655" s="106"/>
      <c r="G655" s="106"/>
      <c r="H655" s="112"/>
      <c r="I655" s="112"/>
      <c r="J655" s="112"/>
    </row>
    <row r="656" spans="1:10" ht="12.75" hidden="1">
      <c r="A656" s="119"/>
      <c r="B656" s="120"/>
      <c r="C656" s="116"/>
      <c r="D656" s="116"/>
      <c r="E656" s="106"/>
      <c r="F656" s="106"/>
      <c r="G656" s="106"/>
      <c r="H656" s="112"/>
      <c r="I656" s="112"/>
      <c r="J656" s="112"/>
    </row>
    <row r="657" spans="1:10" ht="12.75">
      <c r="A657" s="119"/>
      <c r="B657" s="120"/>
      <c r="C657" s="116"/>
      <c r="D657" s="116"/>
      <c r="E657" s="106"/>
      <c r="F657" s="106"/>
      <c r="G657" s="106"/>
      <c r="H657" s="112"/>
      <c r="I657" s="112"/>
      <c r="J657" s="112"/>
    </row>
    <row r="658" spans="1:10" ht="12.75">
      <c r="A658" s="119" t="s">
        <v>395</v>
      </c>
      <c r="B658" s="120"/>
      <c r="C658" s="116"/>
      <c r="D658" s="116"/>
      <c r="E658" s="106"/>
      <c r="F658" s="106"/>
      <c r="G658" s="106"/>
      <c r="H658" s="121"/>
      <c r="I658" s="112"/>
      <c r="J658" s="112"/>
    </row>
    <row r="659" spans="1:10" ht="12.75">
      <c r="A659" s="119" t="s">
        <v>396</v>
      </c>
      <c r="B659" s="120"/>
      <c r="C659" s="116"/>
      <c r="D659" s="116"/>
      <c r="E659" s="106"/>
      <c r="F659" s="106"/>
      <c r="G659" s="106"/>
      <c r="H659" s="121"/>
      <c r="I659" s="121"/>
      <c r="J659" s="112"/>
    </row>
    <row r="660" spans="1:10" ht="12.75">
      <c r="A660" s="119" t="s">
        <v>397</v>
      </c>
      <c r="B660" s="120"/>
      <c r="C660" s="116"/>
      <c r="D660" s="116"/>
      <c r="E660" s="106"/>
      <c r="F660" s="106"/>
      <c r="G660" s="106"/>
      <c r="H660" s="121"/>
      <c r="I660" s="121"/>
      <c r="J660" s="121"/>
    </row>
    <row r="661" spans="1:10" ht="12.75">
      <c r="A661" s="119" t="s">
        <v>398</v>
      </c>
      <c r="B661" s="120"/>
      <c r="C661" s="116"/>
      <c r="D661" s="116"/>
      <c r="E661" s="106"/>
      <c r="F661" s="106"/>
      <c r="G661" s="106"/>
      <c r="H661" s="106"/>
      <c r="I661" s="106"/>
      <c r="J661" s="122"/>
    </row>
    <row r="662" spans="1:10" ht="12.75">
      <c r="A662" s="111"/>
      <c r="B662" s="123"/>
      <c r="C662" s="124"/>
      <c r="D662" s="124"/>
      <c r="E662" s="125"/>
      <c r="F662" s="126"/>
      <c r="G662" s="104"/>
      <c r="H662" s="104"/>
      <c r="I662" s="104"/>
      <c r="J662" s="127"/>
    </row>
    <row r="663" spans="1:10" ht="12.75">
      <c r="A663" s="9"/>
      <c r="B663" s="9"/>
      <c r="C663" s="128"/>
      <c r="D663" s="129"/>
      <c r="E663" s="130"/>
      <c r="F663" s="128"/>
      <c r="G663" s="131"/>
      <c r="H663" s="9"/>
      <c r="I663" s="9"/>
      <c r="J663" s="9"/>
    </row>
    <row r="664" spans="2:10" ht="12.75">
      <c r="B664" s="9"/>
      <c r="C664" s="128"/>
      <c r="D664" s="129"/>
      <c r="E664" s="130"/>
      <c r="F664" s="128"/>
      <c r="G664" s="131"/>
      <c r="H664" s="9"/>
      <c r="I664" s="9"/>
      <c r="J664" s="9"/>
    </row>
    <row r="665" spans="2:10" ht="12.75">
      <c r="B665" s="9"/>
      <c r="C665" s="128"/>
      <c r="D665" s="129"/>
      <c r="E665" s="130"/>
      <c r="F665" s="128"/>
      <c r="G665" s="131"/>
      <c r="H665" s="9"/>
      <c r="I665" s="9"/>
      <c r="J665" s="9"/>
    </row>
    <row r="666" spans="2:10" ht="12.75">
      <c r="B666" s="9"/>
      <c r="C666" s="128"/>
      <c r="D666" s="129"/>
      <c r="E666" s="130"/>
      <c r="F666" s="128"/>
      <c r="G666" s="131"/>
      <c r="H666" s="9"/>
      <c r="I666" s="9"/>
      <c r="J666" s="9"/>
    </row>
    <row r="667" spans="2:10" ht="12.75">
      <c r="B667" s="9"/>
      <c r="C667" s="128"/>
      <c r="D667" s="129"/>
      <c r="E667" s="130"/>
      <c r="F667" s="128"/>
      <c r="G667" s="131"/>
      <c r="H667" s="9"/>
      <c r="I667" s="9"/>
      <c r="J667" s="9"/>
    </row>
    <row r="668" spans="2:10" ht="12.75">
      <c r="B668" s="9"/>
      <c r="C668" s="128"/>
      <c r="D668" s="129"/>
      <c r="E668" s="130"/>
      <c r="F668" s="128"/>
      <c r="G668" s="131"/>
      <c r="H668" s="9"/>
      <c r="I668" s="9"/>
      <c r="J668" s="9"/>
    </row>
    <row r="669" spans="2:10" ht="12.75">
      <c r="B669" s="9"/>
      <c r="C669" s="128"/>
      <c r="D669" s="129"/>
      <c r="E669" s="130"/>
      <c r="F669" s="128"/>
      <c r="G669" s="131"/>
      <c r="H669" s="9"/>
      <c r="I669" s="9"/>
      <c r="J669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B45"/>
  <sheetViews>
    <sheetView zoomScale="75" zoomScaleNormal="75" zoomScalePageLayoutView="0" workbookViewId="0" topLeftCell="A10">
      <selection activeCell="A19" sqref="A19"/>
    </sheetView>
  </sheetViews>
  <sheetFormatPr defaultColWidth="8.875" defaultRowHeight="12.75"/>
  <cols>
    <col min="1" max="1" width="89.75390625" style="127" customWidth="1"/>
    <col min="2" max="16384" width="8.875" style="127" customWidth="1"/>
  </cols>
  <sheetData>
    <row r="1" ht="12.75">
      <c r="A1" s="133"/>
    </row>
    <row r="2" ht="25.5" customHeight="1">
      <c r="A2" s="134" t="s">
        <v>752</v>
      </c>
    </row>
    <row r="3" spans="1:2" ht="12.75">
      <c r="A3" s="135"/>
      <c r="B3" s="136"/>
    </row>
    <row r="4" spans="1:2" ht="12.75">
      <c r="A4" s="135"/>
      <c r="B4" s="136"/>
    </row>
    <row r="5" ht="25.5">
      <c r="A5" s="137" t="s">
        <v>753</v>
      </c>
    </row>
    <row r="6" ht="38.25">
      <c r="A6" s="137" t="s">
        <v>754</v>
      </c>
    </row>
    <row r="7" ht="50.25" customHeight="1">
      <c r="A7" s="137" t="s">
        <v>755</v>
      </c>
    </row>
    <row r="8" ht="25.5">
      <c r="A8" s="137" t="s">
        <v>756</v>
      </c>
    </row>
    <row r="9" ht="38.25">
      <c r="A9" s="137" t="s">
        <v>757</v>
      </c>
    </row>
    <row r="10" ht="12.75">
      <c r="A10" s="137"/>
    </row>
    <row r="11" ht="12.75">
      <c r="A11" s="138" t="s">
        <v>758</v>
      </c>
    </row>
    <row r="12" ht="12.75">
      <c r="A12" s="137"/>
    </row>
    <row r="13" ht="34.5" customHeight="1">
      <c r="A13" s="137" t="s">
        <v>759</v>
      </c>
    </row>
    <row r="14" ht="25.5">
      <c r="A14" s="137" t="s">
        <v>760</v>
      </c>
    </row>
    <row r="15" ht="25.5">
      <c r="A15" s="137" t="s">
        <v>761</v>
      </c>
    </row>
    <row r="16" ht="25.5">
      <c r="A16" s="137" t="s">
        <v>762</v>
      </c>
    </row>
    <row r="17" ht="25.5">
      <c r="A17" s="137" t="s">
        <v>763</v>
      </c>
    </row>
    <row r="18" ht="49.5" customHeight="1">
      <c r="A18" s="137" t="s">
        <v>764</v>
      </c>
    </row>
    <row r="19" ht="38.25">
      <c r="A19" s="137" t="s">
        <v>765</v>
      </c>
    </row>
    <row r="20" ht="25.5">
      <c r="A20" s="137" t="s">
        <v>766</v>
      </c>
    </row>
    <row r="21" ht="25.5">
      <c r="A21" s="137" t="s">
        <v>767</v>
      </c>
    </row>
    <row r="22" ht="12.75">
      <c r="A22" s="137"/>
    </row>
    <row r="23" ht="12.75">
      <c r="A23" s="137"/>
    </row>
    <row r="24" ht="12.75">
      <c r="A24" s="137"/>
    </row>
    <row r="25" ht="12.75">
      <c r="A25" s="137"/>
    </row>
    <row r="26" ht="12.75">
      <c r="A26" s="137"/>
    </row>
    <row r="27" ht="12.75">
      <c r="A27" s="137"/>
    </row>
    <row r="28" ht="12.75">
      <c r="A28" s="137"/>
    </row>
    <row r="29" ht="12.75">
      <c r="A29" s="137"/>
    </row>
    <row r="30" ht="12.75">
      <c r="A30" s="137"/>
    </row>
    <row r="31" ht="12.75">
      <c r="A31" s="137"/>
    </row>
    <row r="32" ht="12.75">
      <c r="A32" s="137"/>
    </row>
    <row r="33" ht="12.75">
      <c r="A33" s="137"/>
    </row>
    <row r="34" ht="12.75">
      <c r="A34" s="137"/>
    </row>
    <row r="35" ht="12.75">
      <c r="A35" s="137"/>
    </row>
    <row r="36" ht="12.75">
      <c r="A36" s="137"/>
    </row>
    <row r="37" ht="12.75">
      <c r="A37" s="137"/>
    </row>
    <row r="38" ht="12.75">
      <c r="A38" s="137"/>
    </row>
    <row r="39" ht="12.75">
      <c r="A39" s="137"/>
    </row>
    <row r="40" ht="12.75">
      <c r="A40" s="137"/>
    </row>
    <row r="41" ht="12.75">
      <c r="A41" s="137"/>
    </row>
    <row r="42" ht="12.75">
      <c r="A42" s="137"/>
    </row>
    <row r="43" ht="12.75">
      <c r="A43" s="137"/>
    </row>
    <row r="44" ht="12.75">
      <c r="A44" s="137"/>
    </row>
    <row r="45" ht="12.75">
      <c r="A45" s="13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BJ3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2" width="8.875" style="153" customWidth="1"/>
  </cols>
  <sheetData>
    <row r="1" spans="1:12" ht="12.75">
      <c r="A1">
        <v>13</v>
      </c>
      <c r="B1">
        <v>15</v>
      </c>
      <c r="C1">
        <v>17</v>
      </c>
      <c r="D1"/>
      <c r="E1"/>
      <c r="F1"/>
      <c r="G1"/>
      <c r="H1"/>
      <c r="I1"/>
      <c r="J1"/>
      <c r="K1"/>
      <c r="L1"/>
    </row>
    <row r="2" spans="1:12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  <c r="I2"/>
      <c r="J2"/>
      <c r="K2"/>
      <c r="L2"/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2" ht="12.75">
      <c r="A4">
        <v>74</v>
      </c>
      <c r="B4">
        <v>78</v>
      </c>
      <c r="C4">
        <v>81</v>
      </c>
      <c r="D4">
        <v>84</v>
      </c>
      <c r="E4">
        <v>87</v>
      </c>
      <c r="F4"/>
      <c r="G4"/>
      <c r="H4"/>
      <c r="I4"/>
      <c r="J4"/>
      <c r="K4"/>
      <c r="L4"/>
    </row>
    <row r="5" spans="1:12" ht="12.75">
      <c r="A5">
        <v>151</v>
      </c>
      <c r="B5">
        <v>156</v>
      </c>
      <c r="C5">
        <v>158</v>
      </c>
      <c r="D5">
        <v>160</v>
      </c>
      <c r="E5"/>
      <c r="F5"/>
      <c r="G5"/>
      <c r="H5"/>
      <c r="I5"/>
      <c r="J5"/>
      <c r="K5"/>
      <c r="L5"/>
    </row>
    <row r="6" spans="1:12" ht="12.75">
      <c r="A6">
        <v>151</v>
      </c>
      <c r="B6">
        <v>162</v>
      </c>
      <c r="C6">
        <v>165</v>
      </c>
      <c r="D6"/>
      <c r="E6"/>
      <c r="F6"/>
      <c r="G6"/>
      <c r="H6"/>
      <c r="I6"/>
      <c r="J6"/>
      <c r="K6"/>
      <c r="L6"/>
    </row>
    <row r="7" spans="1:12" ht="12.75">
      <c r="A7">
        <v>172</v>
      </c>
      <c r="B7">
        <v>174</v>
      </c>
      <c r="C7">
        <v>175</v>
      </c>
      <c r="D7">
        <v>176</v>
      </c>
      <c r="E7"/>
      <c r="F7"/>
      <c r="G7"/>
      <c r="H7"/>
      <c r="I7"/>
      <c r="J7"/>
      <c r="K7"/>
      <c r="L7"/>
    </row>
    <row r="8" spans="1:62" s="151" customFormat="1" ht="12.75">
      <c r="A8">
        <v>177</v>
      </c>
      <c r="B8">
        <v>179</v>
      </c>
      <c r="C8">
        <v>180</v>
      </c>
      <c r="D8">
        <v>181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2" ht="12.75">
      <c r="A9">
        <v>182</v>
      </c>
      <c r="B9">
        <v>185</v>
      </c>
      <c r="C9">
        <v>187</v>
      </c>
      <c r="D9">
        <v>189</v>
      </c>
      <c r="E9"/>
      <c r="F9"/>
      <c r="G9"/>
      <c r="H9"/>
      <c r="I9"/>
      <c r="J9"/>
      <c r="K9"/>
      <c r="L9"/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2" ht="12.75">
      <c r="A12">
        <v>202</v>
      </c>
      <c r="B12">
        <v>205</v>
      </c>
      <c r="C12">
        <v>207</v>
      </c>
      <c r="D12">
        <v>209</v>
      </c>
      <c r="E12">
        <v>211</v>
      </c>
      <c r="F12"/>
      <c r="G12"/>
      <c r="H12"/>
      <c r="I12"/>
      <c r="J12"/>
      <c r="K12"/>
      <c r="L12"/>
    </row>
    <row r="13" spans="1:12" ht="12.75">
      <c r="A13">
        <v>251</v>
      </c>
      <c r="B13">
        <v>254</v>
      </c>
      <c r="C13">
        <v>256</v>
      </c>
      <c r="D13"/>
      <c r="E13"/>
      <c r="F13"/>
      <c r="G13"/>
      <c r="H13"/>
      <c r="I13"/>
      <c r="J13"/>
      <c r="K13"/>
      <c r="L13"/>
    </row>
    <row r="14" spans="1:12" ht="12.75">
      <c r="A14">
        <v>193</v>
      </c>
      <c r="B14">
        <v>259</v>
      </c>
      <c r="C14">
        <v>276</v>
      </c>
      <c r="D14"/>
      <c r="E14"/>
      <c r="F14"/>
      <c r="G14"/>
      <c r="H14"/>
      <c r="I14"/>
      <c r="J14"/>
      <c r="K14"/>
      <c r="L14"/>
    </row>
    <row r="15" spans="1:12" ht="12.75">
      <c r="A15">
        <v>285</v>
      </c>
      <c r="B15">
        <v>288</v>
      </c>
      <c r="C15">
        <v>292</v>
      </c>
      <c r="D15"/>
      <c r="E15"/>
      <c r="F15"/>
      <c r="G15"/>
      <c r="H15"/>
      <c r="I15"/>
      <c r="J15"/>
      <c r="K15"/>
      <c r="L15"/>
    </row>
    <row r="16" spans="1:12" ht="12.75">
      <c r="A16">
        <v>269</v>
      </c>
      <c r="B16">
        <v>272</v>
      </c>
      <c r="C16">
        <v>274</v>
      </c>
      <c r="D16"/>
      <c r="E16"/>
      <c r="F16"/>
      <c r="G16"/>
      <c r="H16"/>
      <c r="I16"/>
      <c r="J16"/>
      <c r="K16"/>
      <c r="L16"/>
    </row>
    <row r="17" spans="1:12" ht="12.75">
      <c r="A17">
        <v>304</v>
      </c>
      <c r="B17">
        <v>307</v>
      </c>
      <c r="C17">
        <v>308</v>
      </c>
      <c r="D17"/>
      <c r="E17"/>
      <c r="F17"/>
      <c r="G17"/>
      <c r="H17"/>
      <c r="I17"/>
      <c r="J17"/>
      <c r="K17"/>
      <c r="L17"/>
    </row>
    <row r="18" spans="1:12" ht="12.75">
      <c r="A18">
        <v>393</v>
      </c>
      <c r="B18">
        <v>395</v>
      </c>
      <c r="C18">
        <v>396</v>
      </c>
      <c r="D18"/>
      <c r="E18"/>
      <c r="F18"/>
      <c r="G18"/>
      <c r="H18"/>
      <c r="I18"/>
      <c r="J18"/>
      <c r="K18"/>
      <c r="L18"/>
    </row>
    <row r="19" spans="1:12" ht="12.75">
      <c r="A19">
        <v>393</v>
      </c>
      <c r="B19">
        <v>399</v>
      </c>
      <c r="C19">
        <v>400</v>
      </c>
      <c r="D19">
        <v>401</v>
      </c>
      <c r="E19">
        <v>402</v>
      </c>
      <c r="F19">
        <v>403</v>
      </c>
      <c r="G19"/>
      <c r="H19"/>
      <c r="I19"/>
      <c r="J19"/>
      <c r="K19"/>
      <c r="L19"/>
    </row>
    <row r="20" spans="1:12" ht="12.75">
      <c r="A20">
        <v>413</v>
      </c>
      <c r="B20">
        <v>415</v>
      </c>
      <c r="C20">
        <v>416</v>
      </c>
      <c r="D20"/>
      <c r="E20"/>
      <c r="F20"/>
      <c r="G20"/>
      <c r="H20"/>
      <c r="I20"/>
      <c r="J20"/>
      <c r="K20"/>
      <c r="L20"/>
    </row>
    <row r="21" spans="1:12" ht="12.75">
      <c r="A21">
        <v>417</v>
      </c>
      <c r="B21">
        <v>419</v>
      </c>
      <c r="C21">
        <v>420</v>
      </c>
      <c r="D21"/>
      <c r="E21"/>
      <c r="F21"/>
      <c r="G21"/>
      <c r="H21"/>
      <c r="I21"/>
      <c r="J21"/>
      <c r="K21"/>
      <c r="L21"/>
    </row>
    <row r="22" spans="1:12" ht="12.75">
      <c r="A22">
        <v>424</v>
      </c>
      <c r="B22">
        <v>426</v>
      </c>
      <c r="C22">
        <v>427</v>
      </c>
      <c r="D22">
        <v>428</v>
      </c>
      <c r="E22">
        <v>431</v>
      </c>
      <c r="F22"/>
      <c r="G22"/>
      <c r="H22"/>
      <c r="I22"/>
      <c r="J22"/>
      <c r="K22"/>
      <c r="L22"/>
    </row>
    <row r="23" spans="1:12" ht="12.75">
      <c r="A23">
        <v>428</v>
      </c>
      <c r="B23">
        <v>429</v>
      </c>
      <c r="C23">
        <v>430</v>
      </c>
      <c r="D23"/>
      <c r="E23"/>
      <c r="F23"/>
      <c r="G23"/>
      <c r="H23"/>
      <c r="I23"/>
      <c r="J23"/>
      <c r="K23"/>
      <c r="L23"/>
    </row>
    <row r="24" spans="1:12" ht="12.75">
      <c r="A24">
        <v>434</v>
      </c>
      <c r="B24">
        <v>436</v>
      </c>
      <c r="C24">
        <v>438</v>
      </c>
      <c r="D24">
        <v>439</v>
      </c>
      <c r="E24"/>
      <c r="F24"/>
      <c r="G24"/>
      <c r="H24"/>
      <c r="I24"/>
      <c r="J24"/>
      <c r="K24"/>
      <c r="L24"/>
    </row>
    <row r="25" spans="1:12" ht="12.75">
      <c r="A25">
        <v>436</v>
      </c>
      <c r="B25">
        <v>437</v>
      </c>
      <c r="C25"/>
      <c r="D25"/>
      <c r="E25"/>
      <c r="F25"/>
      <c r="G25"/>
      <c r="H25"/>
      <c r="I25"/>
      <c r="J25"/>
      <c r="K25"/>
      <c r="L25"/>
    </row>
    <row r="26" spans="1:15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473</v>
      </c>
      <c r="K26">
        <v>475</v>
      </c>
      <c r="L26">
        <v>477</v>
      </c>
      <c r="M26">
        <v>479</v>
      </c>
      <c r="N26">
        <v>481</v>
      </c>
      <c r="O26">
        <v>483</v>
      </c>
    </row>
    <row r="27" spans="1:12" ht="12.75">
      <c r="A27">
        <v>532</v>
      </c>
      <c r="B27">
        <v>535</v>
      </c>
      <c r="C27">
        <v>537</v>
      </c>
      <c r="D27">
        <v>539</v>
      </c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C107"/>
  <sheetViews>
    <sheetView zoomScalePageLayoutView="0" workbookViewId="0" topLeftCell="A64">
      <selection activeCell="B108" sqref="B108"/>
    </sheetView>
  </sheetViews>
  <sheetFormatPr defaultColWidth="9.00390625" defaultRowHeight="12.75"/>
  <cols>
    <col min="1" max="1" width="73.25390625" style="0" customWidth="1"/>
  </cols>
  <sheetData>
    <row r="1" ht="12.75">
      <c r="A1" s="154" t="s">
        <v>0</v>
      </c>
    </row>
    <row r="2" ht="12.75">
      <c r="A2" s="154" t="s">
        <v>1</v>
      </c>
    </row>
    <row r="3" ht="12.75">
      <c r="A3" s="154" t="s">
        <v>2</v>
      </c>
    </row>
    <row r="4" ht="12.75">
      <c r="A4" s="154" t="s">
        <v>3</v>
      </c>
    </row>
    <row r="5" ht="12.75">
      <c r="A5" s="154" t="s">
        <v>4</v>
      </c>
    </row>
    <row r="6" ht="12.75">
      <c r="A6" s="154" t="s">
        <v>5</v>
      </c>
    </row>
    <row r="7" ht="12.75">
      <c r="A7" s="154" t="s">
        <v>6</v>
      </c>
    </row>
    <row r="8" ht="12.75">
      <c r="A8" s="154" t="s">
        <v>7</v>
      </c>
    </row>
    <row r="9" ht="12.75">
      <c r="A9" s="154" t="s">
        <v>8</v>
      </c>
    </row>
    <row r="10" ht="12.75">
      <c r="A10" s="154" t="s">
        <v>9</v>
      </c>
    </row>
    <row r="11" ht="12.75">
      <c r="A11" s="154" t="s">
        <v>10</v>
      </c>
    </row>
    <row r="12" ht="12.75">
      <c r="A12" s="154" t="s">
        <v>11</v>
      </c>
    </row>
    <row r="13" ht="12.75">
      <c r="A13" s="154" t="s">
        <v>12</v>
      </c>
    </row>
    <row r="14" ht="12.75">
      <c r="A14" s="154" t="s">
        <v>13</v>
      </c>
    </row>
    <row r="15" ht="12.75">
      <c r="A15" s="154" t="s">
        <v>14</v>
      </c>
    </row>
    <row r="16" ht="12.75">
      <c r="A16" s="154" t="s">
        <v>15</v>
      </c>
    </row>
    <row r="17" ht="12.75">
      <c r="A17" s="154" t="s">
        <v>16</v>
      </c>
    </row>
    <row r="18" ht="12.75">
      <c r="A18" s="154" t="s">
        <v>17</v>
      </c>
    </row>
    <row r="19" ht="12.75">
      <c r="A19" s="154" t="s">
        <v>18</v>
      </c>
    </row>
    <row r="20" ht="12.75">
      <c r="A20" s="154" t="s">
        <v>19</v>
      </c>
    </row>
    <row r="21" ht="12.75">
      <c r="A21" s="154" t="s">
        <v>20</v>
      </c>
    </row>
    <row r="22" ht="12.75">
      <c r="A22" s="154" t="s">
        <v>21</v>
      </c>
    </row>
    <row r="23" ht="12.75">
      <c r="A23" s="154" t="s">
        <v>22</v>
      </c>
    </row>
    <row r="24" ht="12.75">
      <c r="A24" s="154" t="s">
        <v>23</v>
      </c>
    </row>
    <row r="25" ht="12.75">
      <c r="A25" s="154" t="s">
        <v>24</v>
      </c>
    </row>
    <row r="26" ht="12.75">
      <c r="A26" s="154" t="s">
        <v>25</v>
      </c>
    </row>
    <row r="27" ht="12.75">
      <c r="A27" s="154" t="s">
        <v>26</v>
      </c>
    </row>
    <row r="28" ht="12.75">
      <c r="A28" s="154" t="s">
        <v>27</v>
      </c>
    </row>
    <row r="29" ht="12.75">
      <c r="A29" s="154" t="s">
        <v>28</v>
      </c>
    </row>
    <row r="30" ht="12.75">
      <c r="A30" s="154" t="s">
        <v>29</v>
      </c>
    </row>
    <row r="31" ht="12.75">
      <c r="A31" s="154" t="s">
        <v>30</v>
      </c>
    </row>
    <row r="32" ht="12.75">
      <c r="A32" s="154" t="s">
        <v>31</v>
      </c>
    </row>
    <row r="33" ht="12.75">
      <c r="A33" s="154" t="s">
        <v>32</v>
      </c>
    </row>
    <row r="34" ht="12.75">
      <c r="A34" s="154" t="s">
        <v>33</v>
      </c>
    </row>
    <row r="35" ht="12.75">
      <c r="A35" s="154" t="s">
        <v>34</v>
      </c>
    </row>
    <row r="36" ht="12.75">
      <c r="A36" s="154" t="s">
        <v>35</v>
      </c>
    </row>
    <row r="37" ht="12.75">
      <c r="A37" s="154" t="s">
        <v>36</v>
      </c>
    </row>
    <row r="38" ht="12.75">
      <c r="A38" s="154" t="s">
        <v>37</v>
      </c>
    </row>
    <row r="39" ht="12.75">
      <c r="A39" s="154" t="s">
        <v>38</v>
      </c>
    </row>
    <row r="40" ht="12.75">
      <c r="A40" s="154" t="s">
        <v>39</v>
      </c>
    </row>
    <row r="41" ht="12.75">
      <c r="A41" s="154" t="s">
        <v>40</v>
      </c>
    </row>
    <row r="42" ht="12.75">
      <c r="A42" s="154" t="s">
        <v>41</v>
      </c>
    </row>
    <row r="43" ht="12.75">
      <c r="A43" s="154" t="s">
        <v>42</v>
      </c>
    </row>
    <row r="44" ht="12.75">
      <c r="A44" s="154" t="s">
        <v>43</v>
      </c>
    </row>
    <row r="45" ht="12.75">
      <c r="A45" s="154" t="s">
        <v>44</v>
      </c>
    </row>
    <row r="46" ht="12.75">
      <c r="A46" s="154" t="s">
        <v>774</v>
      </c>
    </row>
    <row r="47" ht="12.75">
      <c r="A47" s="154" t="s">
        <v>45</v>
      </c>
    </row>
    <row r="48" ht="12.75">
      <c r="A48" s="154" t="s">
        <v>46</v>
      </c>
    </row>
    <row r="49" ht="12.75">
      <c r="A49" s="154" t="s">
        <v>47</v>
      </c>
    </row>
    <row r="50" ht="12.75">
      <c r="A50" s="154" t="s">
        <v>48</v>
      </c>
    </row>
    <row r="51" ht="12.75">
      <c r="A51" s="154" t="s">
        <v>49</v>
      </c>
    </row>
    <row r="52" ht="12.75">
      <c r="A52" s="154" t="s">
        <v>50</v>
      </c>
    </row>
    <row r="53" ht="12.75">
      <c r="A53" s="154" t="s">
        <v>51</v>
      </c>
    </row>
    <row r="54" ht="12.75">
      <c r="A54" s="154" t="s">
        <v>52</v>
      </c>
    </row>
    <row r="55" ht="12.75">
      <c r="A55" s="154" t="s">
        <v>53</v>
      </c>
    </row>
    <row r="56" ht="12.75">
      <c r="A56" s="154" t="s">
        <v>54</v>
      </c>
    </row>
    <row r="57" ht="12.75">
      <c r="A57" s="154" t="s">
        <v>55</v>
      </c>
    </row>
    <row r="58" ht="12.75">
      <c r="A58" s="154" t="s">
        <v>56</v>
      </c>
    </row>
    <row r="59" ht="12.75">
      <c r="A59" s="154" t="s">
        <v>57</v>
      </c>
    </row>
    <row r="60" ht="12.75">
      <c r="A60" s="154" t="s">
        <v>58</v>
      </c>
    </row>
    <row r="61" ht="12.75">
      <c r="A61" s="154" t="s">
        <v>59</v>
      </c>
    </row>
    <row r="62" ht="12.75">
      <c r="A62" s="154" t="s">
        <v>60</v>
      </c>
    </row>
    <row r="63" ht="12.75">
      <c r="A63" s="154" t="s">
        <v>61</v>
      </c>
    </row>
    <row r="64" ht="12.75">
      <c r="A64" s="154" t="s">
        <v>62</v>
      </c>
    </row>
    <row r="65" ht="12.75">
      <c r="A65" s="154" t="s">
        <v>63</v>
      </c>
    </row>
    <row r="66" ht="12.75">
      <c r="A66" s="154" t="s">
        <v>64</v>
      </c>
    </row>
    <row r="67" ht="12.75">
      <c r="A67" s="154" t="s">
        <v>65</v>
      </c>
    </row>
    <row r="68" ht="12.75">
      <c r="A68" s="154" t="s">
        <v>66</v>
      </c>
    </row>
    <row r="69" ht="12.75">
      <c r="A69" s="154" t="s">
        <v>67</v>
      </c>
    </row>
    <row r="70" ht="12.75">
      <c r="A70" s="154" t="s">
        <v>68</v>
      </c>
    </row>
    <row r="71" ht="12.75">
      <c r="A71" s="154" t="s">
        <v>69</v>
      </c>
    </row>
    <row r="72" ht="12.75">
      <c r="A72" s="154" t="s">
        <v>70</v>
      </c>
    </row>
    <row r="73" ht="12.75">
      <c r="A73" s="154" t="s">
        <v>71</v>
      </c>
    </row>
    <row r="74" ht="12.75">
      <c r="A74" s="154" t="s">
        <v>72</v>
      </c>
    </row>
    <row r="75" ht="12.75">
      <c r="A75" s="154" t="s">
        <v>73</v>
      </c>
    </row>
    <row r="76" ht="12.75">
      <c r="A76" s="154" t="s">
        <v>74</v>
      </c>
    </row>
    <row r="77" ht="12.75">
      <c r="A77" s="154" t="s">
        <v>75</v>
      </c>
    </row>
    <row r="78" ht="12.75">
      <c r="A78" s="154" t="s">
        <v>76</v>
      </c>
    </row>
    <row r="79" ht="12.75">
      <c r="A79" s="154" t="s">
        <v>77</v>
      </c>
    </row>
    <row r="80" ht="12.75">
      <c r="A80" s="154" t="s">
        <v>78</v>
      </c>
    </row>
    <row r="81" ht="12.75">
      <c r="A81" s="154" t="s">
        <v>79</v>
      </c>
    </row>
    <row r="82" ht="12.75">
      <c r="A82" s="154" t="s">
        <v>80</v>
      </c>
    </row>
    <row r="83" ht="12.75">
      <c r="A83" s="154" t="s">
        <v>81</v>
      </c>
    </row>
    <row r="84" ht="12.75">
      <c r="A84" s="154" t="s">
        <v>82</v>
      </c>
    </row>
    <row r="85" ht="12.75">
      <c r="A85" s="154" t="s">
        <v>83</v>
      </c>
    </row>
    <row r="86" ht="12.75">
      <c r="A86" s="154" t="s">
        <v>84</v>
      </c>
    </row>
    <row r="87" ht="12.75">
      <c r="A87" s="154" t="s">
        <v>85</v>
      </c>
    </row>
    <row r="88" ht="12.75">
      <c r="A88" s="154" t="s">
        <v>86</v>
      </c>
    </row>
    <row r="89" ht="12.75">
      <c r="A89" s="154" t="s">
        <v>87</v>
      </c>
    </row>
    <row r="90" ht="12.75">
      <c r="A90" t="s">
        <v>88</v>
      </c>
    </row>
    <row r="93" spans="1:3" ht="12.75">
      <c r="A93" s="155" t="s">
        <v>787</v>
      </c>
      <c r="B93" s="152">
        <v>12</v>
      </c>
      <c r="C93" s="152"/>
    </row>
    <row r="94" spans="1:3" ht="12.75">
      <c r="A94" s="156" t="s">
        <v>798</v>
      </c>
      <c r="B94" s="152">
        <v>19</v>
      </c>
      <c r="C94" s="152"/>
    </row>
    <row r="95" spans="1:3" ht="12.75">
      <c r="A95" s="156" t="s">
        <v>832</v>
      </c>
      <c r="B95" s="152">
        <v>62</v>
      </c>
      <c r="C95" s="152"/>
    </row>
    <row r="96" spans="1:3" ht="12.75">
      <c r="A96" s="156" t="s">
        <v>866</v>
      </c>
      <c r="B96" s="152">
        <v>150</v>
      </c>
      <c r="C96" s="152"/>
    </row>
    <row r="97" spans="1:3" ht="12.75">
      <c r="A97" s="156" t="s">
        <v>399</v>
      </c>
      <c r="B97" s="152">
        <v>168</v>
      </c>
      <c r="C97" s="152"/>
    </row>
    <row r="98" spans="1:3" ht="12.75">
      <c r="A98" s="156" t="s">
        <v>402</v>
      </c>
      <c r="B98" s="152">
        <v>171</v>
      </c>
      <c r="C98" s="152"/>
    </row>
    <row r="99" spans="1:3" ht="12.75">
      <c r="A99" s="156" t="s">
        <v>403</v>
      </c>
      <c r="B99" s="152">
        <v>192</v>
      </c>
      <c r="C99" s="152"/>
    </row>
    <row r="100" spans="1:3" ht="12.75">
      <c r="A100" s="156" t="s">
        <v>404</v>
      </c>
      <c r="B100" s="152">
        <v>325</v>
      </c>
      <c r="C100" s="152"/>
    </row>
    <row r="101" spans="1:3" ht="12.75">
      <c r="A101" s="156" t="s">
        <v>405</v>
      </c>
      <c r="B101" s="152">
        <v>391</v>
      </c>
      <c r="C101" s="152"/>
    </row>
    <row r="102" spans="1:3" ht="12.75">
      <c r="A102" s="156" t="s">
        <v>406</v>
      </c>
      <c r="B102" s="152">
        <v>423</v>
      </c>
      <c r="C102" s="152"/>
    </row>
    <row r="103" spans="1:3" ht="12.75">
      <c r="A103" s="156" t="s">
        <v>407</v>
      </c>
      <c r="B103" s="152">
        <v>444</v>
      </c>
      <c r="C103" s="152"/>
    </row>
    <row r="104" spans="1:3" ht="12.75">
      <c r="A104" s="156" t="s">
        <v>408</v>
      </c>
      <c r="B104" s="152">
        <v>488</v>
      </c>
      <c r="C104" s="152"/>
    </row>
    <row r="105" spans="1:3" ht="12.75">
      <c r="A105" s="156" t="s">
        <v>409</v>
      </c>
      <c r="B105" s="152">
        <v>531</v>
      </c>
      <c r="C105" s="152"/>
    </row>
    <row r="106" spans="1:3" ht="12.75">
      <c r="A106" s="156" t="s">
        <v>410</v>
      </c>
      <c r="B106" s="152">
        <v>552</v>
      </c>
      <c r="C106" s="152"/>
    </row>
    <row r="107" spans="1:3" ht="12.75">
      <c r="A107" s="156" t="s">
        <v>411</v>
      </c>
      <c r="B107" s="152">
        <v>596</v>
      </c>
      <c r="C107" s="15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2020-10-23T06:55:26Z</cp:lastPrinted>
  <dcterms:created xsi:type="dcterms:W3CDTF">2002-02-04T13:12:50Z</dcterms:created>
  <dcterms:modified xsi:type="dcterms:W3CDTF">2022-11-30T13:15:36Z</dcterms:modified>
  <cp:category/>
  <cp:version/>
  <cp:contentType/>
  <cp:contentStatus/>
</cp:coreProperties>
</file>